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涉农资金总规模分配表" sheetId="2" r:id="rId1"/>
    <sheet name="整合用于精准扶贫资金扶贫表" sheetId="3" r:id="rId2"/>
    <sheet name="Sheet1" sheetId="5" r:id="rId3"/>
  </sheets>
  <definedNames>
    <definedName name="_xlnm._FilterDatabase" localSheetId="0" hidden="1">涉农资金总规模分配表!$A$2:$Q$63</definedName>
  </definedNames>
  <calcPr calcId="144525"/>
</workbook>
</file>

<file path=xl/sharedStrings.xml><?xml version="1.0" encoding="utf-8"?>
<sst xmlns="http://schemas.openxmlformats.org/spreadsheetml/2006/main" count="228" uniqueCount="115">
  <si>
    <t>2019年涉农资金总规模分解表</t>
  </si>
  <si>
    <t>序号</t>
  </si>
  <si>
    <t>财政资金名称</t>
  </si>
  <si>
    <t>2019年度资金（万元）</t>
  </si>
  <si>
    <t>备      注</t>
  </si>
  <si>
    <t>资金总规模</t>
  </si>
  <si>
    <t>其中：</t>
  </si>
  <si>
    <t>栏次</t>
  </si>
  <si>
    <t>市本级</t>
  </si>
  <si>
    <t>当雄县</t>
  </si>
  <si>
    <t>尼木县</t>
  </si>
  <si>
    <t>曲水县</t>
  </si>
  <si>
    <t>堆龙德庆区</t>
  </si>
  <si>
    <t>城关区</t>
  </si>
  <si>
    <t>达孜区</t>
  </si>
  <si>
    <t>墨竹工卡县</t>
  </si>
  <si>
    <t>林周县</t>
  </si>
  <si>
    <t>经开区</t>
  </si>
  <si>
    <t>柳梧新区</t>
  </si>
  <si>
    <t>空港新区</t>
  </si>
  <si>
    <t>文创园</t>
  </si>
  <si>
    <t>一</t>
  </si>
  <si>
    <t>中央财政资金小计</t>
  </si>
  <si>
    <t>财政专项扶贫资金</t>
  </si>
  <si>
    <t>拉财农指字[2018]150号、拉财农指[2019]5号</t>
  </si>
  <si>
    <t>水利发展资金（农田水利设施建设、水土保持补助、江河湖库综合整治以及山洪灾害防治资金）</t>
  </si>
  <si>
    <t>年初预算提前告知资金</t>
  </si>
  <si>
    <t>农业生产发展资金（现代农业生产发展资金、农业技术推广与服务补助资金等）</t>
  </si>
  <si>
    <t>年初预算提前告知资金（总资金4903万元，其中扣除耕地地力2474万元；农机具购置补贴678万元；支持适度规模经营补助资金210万元）后，资金为1541万元。</t>
  </si>
  <si>
    <t>林业改革补助资金（含天保和森林管护补助）</t>
  </si>
  <si>
    <t>藏财农指105号、拉财农指[2018]149号</t>
  </si>
  <si>
    <t>拉财农指字[2019]28号</t>
  </si>
  <si>
    <t>农业综合开发补助资金</t>
  </si>
  <si>
    <t>农村综合改革转移支付</t>
  </si>
  <si>
    <t>新增建设用地土地有偿使用费安排的高标准基本农田建设补助资金</t>
  </si>
  <si>
    <t>.</t>
  </si>
  <si>
    <t>农村环境连片整治示范资金</t>
  </si>
  <si>
    <r>
      <rPr>
        <sz val="10"/>
        <color indexed="63"/>
        <rFont val="宋体"/>
        <charset val="134"/>
        <scheme val="minor"/>
      </rPr>
      <t>拉财农指字[2019]</t>
    </r>
    <r>
      <rPr>
        <sz val="10"/>
        <color indexed="63"/>
        <rFont val="宋体"/>
        <charset val="134"/>
      </rPr>
      <t>74</t>
    </r>
    <r>
      <rPr>
        <sz val="10"/>
        <color indexed="63"/>
        <rFont val="宋体"/>
        <charset val="134"/>
      </rPr>
      <t>号</t>
    </r>
  </si>
  <si>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</si>
  <si>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</si>
  <si>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</si>
  <si>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</si>
  <si>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</si>
  <si>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</si>
  <si>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年初提前告知</t>
  </si>
  <si>
    <t>服务业发展专项资金（支持新农村现代流通服务网络工程部分）</t>
  </si>
  <si>
    <t>旅游发展基金</t>
  </si>
  <si>
    <t>中央财政预算内投资用于“三农”建设部分</t>
  </si>
  <si>
    <t>其中：退牧还草工程建设</t>
  </si>
  <si>
    <t>其中：人畜饮水安全巩固提高补助</t>
  </si>
  <si>
    <t>其中：中央预算内以工代赈资金</t>
  </si>
  <si>
    <t>其中：中央预算内兴边富民资金</t>
  </si>
  <si>
    <t>自治区财政资金小计</t>
  </si>
  <si>
    <t>拉财农指字[2018]150号、拉财农指[2019]5号、拉财农指[2019]4号</t>
  </si>
  <si>
    <t>水利发展资金（农田水利设施建设、水土保持补助资金）</t>
  </si>
  <si>
    <t>藏财农指108号，年初预算提前告知资金</t>
  </si>
  <si>
    <t>提前告知农业生产中资金统筹用于脱贫攻坚600万元和自治区畜牧良种补贴资金328.5万元、自治区农作物良种补贴资金416.43万元、自治区农机具购置补贴资金706万元。</t>
  </si>
  <si>
    <t>林业改革发展资金（含林业产业及防沙治沙）</t>
  </si>
  <si>
    <t>林业产业和木本油料生产扶持资金</t>
  </si>
  <si>
    <t>土地整治和高标准农田建设（含土地跨省交易收益）</t>
  </si>
  <si>
    <t>年初预算提前告知资金、墨竹0.2拉财农指字[2019]28号</t>
  </si>
  <si>
    <t>农牧民技能培训补助经费</t>
  </si>
  <si>
    <t>应用技术研究与开发（支持脱贫攻坚）</t>
  </si>
  <si>
    <t>其他农业生产发展</t>
  </si>
  <si>
    <t>旅游发展资金</t>
  </si>
  <si>
    <t>彩票公益金支持扶贫资金</t>
  </si>
  <si>
    <t>其他涉农资金（盘活资金）</t>
  </si>
  <si>
    <t>含其他农林水80万元（提前告知资金）；农业综合开发800万元（提前告知资金）；强基惠民经费5660万元（拉财预指[2019]16号）</t>
  </si>
  <si>
    <t>二</t>
  </si>
  <si>
    <t>地（市）级资金小计</t>
  </si>
  <si>
    <r>
      <rPr>
        <sz val="10"/>
        <color indexed="63"/>
        <rFont val="宋体"/>
        <charset val="134"/>
        <scheme val="minor"/>
      </rPr>
      <t>1</t>
    </r>
    <r>
      <rPr>
        <sz val="10"/>
        <color indexed="63"/>
        <rFont val="宋体"/>
        <charset val="134"/>
      </rPr>
      <t>0000万元在年初预算中提前告知县区、拉财农指[2019]73号</t>
    </r>
  </si>
  <si>
    <t>农牧业专项资金</t>
  </si>
  <si>
    <t>林业发展资金</t>
  </si>
  <si>
    <t>水利发展资金</t>
  </si>
  <si>
    <t>技能及就业培训资金</t>
  </si>
  <si>
    <t>拉财农指[2019]16号</t>
  </si>
  <si>
    <t>农业科技发展资金</t>
  </si>
  <si>
    <t>拉财农指[2019]73号</t>
  </si>
  <si>
    <t>三</t>
  </si>
  <si>
    <t>县（区）级资金小计</t>
  </si>
  <si>
    <t>四</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</si>
  <si>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</si>
  <si>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</si>
  <si>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</si>
  <si>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</si>
  <si>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</si>
  <si>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</si>
  <si>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</si>
  <si>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</si>
  <si>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</si>
  <si>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附件1：</t>
  </si>
  <si>
    <t>西藏自治区拉萨市2019年统筹整合资金来源及支出表</t>
  </si>
  <si>
    <r>
      <rPr>
        <sz val="12"/>
        <color rgb="FF000000"/>
        <rFont val="仿宋"/>
        <charset val="134"/>
      </rPr>
      <t>填报单位（盖章）：</t>
    </r>
    <r>
      <rPr>
        <u/>
        <sz val="12"/>
        <color indexed="8"/>
        <rFont val="仿宋"/>
        <charset val="134"/>
      </rPr>
      <t xml:space="preserve">   拉萨市</t>
    </r>
    <r>
      <rPr>
        <sz val="12"/>
        <color indexed="8"/>
        <rFont val="仿宋"/>
        <charset val="134"/>
      </rPr>
      <t xml:space="preserve">财政局 、扶贫办         </t>
    </r>
  </si>
  <si>
    <t>单位：万元</t>
  </si>
  <si>
    <t>2018年度资金（万元）</t>
  </si>
  <si>
    <t>备    注</t>
  </si>
  <si>
    <t>总规模</t>
  </si>
  <si>
    <t>贫困县整合资金规模</t>
  </si>
  <si>
    <t>贫困县计划整合资金规模</t>
  </si>
  <si>
    <t>贫困县已整合资金规模</t>
  </si>
  <si>
    <t>2≥3</t>
  </si>
  <si>
    <t>4＞5</t>
  </si>
  <si>
    <t>5≥6</t>
  </si>
  <si>
    <t>财政专项扶贫资金       (提前告知)</t>
  </si>
  <si>
    <t>拉财农指[2018]150号、拉财农指字[2019]5号。39000+1200+600=40800</t>
  </si>
  <si>
    <t>财政专项扶贫资金（增量）</t>
  </si>
  <si>
    <t>拉财农指[2019]29、30、31、32号</t>
  </si>
  <si>
    <t>拉财农指[2019]3号、37号</t>
  </si>
  <si>
    <t>提前告知林业改革发展资金-森林管护补助1740万元。中央重点生态功能区转移支付360万元、拉财农指[2019]28号（墨竹39万为中央林业改革资金、0.2为自治区农业资源及生态保护补助资103.6+39）</t>
  </si>
  <si>
    <t>拉财农指[2018]150号、[2019]11 、6号（三岩片区配套产业资金1292.8万元）。1400万元考核奖励资金。拉财农指[2019]4号500万元。5300+2000+1292.8+500+1400=10492.8</t>
  </si>
  <si>
    <r>
      <rPr>
        <sz val="10"/>
        <color theme="1"/>
        <rFont val="宋体"/>
        <charset val="134"/>
        <scheme val="minor"/>
      </rPr>
      <t>农业生产发展资金6</t>
    </r>
    <r>
      <rPr>
        <sz val="10"/>
        <color indexed="8"/>
        <rFont val="宋体"/>
        <charset val="134"/>
      </rPr>
      <t>00万元。</t>
    </r>
  </si>
  <si>
    <r>
      <rPr>
        <sz val="10"/>
        <color theme="1"/>
        <rFont val="宋体"/>
        <charset val="134"/>
        <scheme val="minor"/>
      </rPr>
      <t>年初预算提前告知农业资源及生态保护资金3</t>
    </r>
    <r>
      <rPr>
        <sz val="10"/>
        <color indexed="8"/>
        <rFont val="宋体"/>
        <charset val="134"/>
      </rPr>
      <t>00万元。拉财农指[2019]28号)(墨竹39万为中央林业改革资金、0.2为自治区农业资源及生态保护补助资金653.1+0.2 ）</t>
    </r>
  </si>
  <si>
    <t>年初预算提前告知。</t>
  </si>
  <si>
    <t>拉财农指[2018]150号（年初预算提前告知）800+80=880。</t>
  </si>
  <si>
    <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</si>
</sst>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Red]\(0.00\)"/>
    <numFmt numFmtId="177" formatCode="0.00_ "/>
  </numFmts>
  <fonts count="44">
    <font>
      <sz val="11"/>
      <color indexed="8"/>
      <name val="宋体"/>
      <charset val="134"/>
    </font>
    <font>
      <sz val="10"/>
      <color indexed="63"/>
      <name val="宋体"/>
      <charset val="134"/>
    </font>
    <font>
      <b/>
      <sz val="12"/>
      <color indexed="8"/>
      <name val="方正小标宋简体"/>
      <charset val="134"/>
    </font>
    <font>
      <b/>
      <sz val="11"/>
      <color indexed="63"/>
      <name val="宋体"/>
      <charset val="134"/>
    </font>
    <font>
      <sz val="10"/>
      <color indexed="8"/>
      <name val="仿宋"/>
      <charset val="134"/>
    </font>
    <font>
      <sz val="11"/>
      <color theme="1"/>
      <name val="宋体"/>
      <charset val="134"/>
    </font>
    <font>
      <sz val="12"/>
      <color indexed="63"/>
      <name val="仿宋"/>
      <charset val="134"/>
    </font>
    <font>
      <b/>
      <sz val="16"/>
      <color rgb="FF000000"/>
      <name val="方正小标宋简体"/>
      <charset val="134"/>
    </font>
    <font>
      <sz val="12"/>
      <color rgb="FF000000"/>
      <name val="仿宋"/>
      <charset val="134"/>
    </font>
    <font>
      <sz val="11"/>
      <color theme="1"/>
      <name val="方正小标宋简体"/>
      <charset val="134"/>
    </font>
    <font>
      <sz val="11"/>
      <color theme="1"/>
      <name val="仿宋"/>
      <charset val="134"/>
    </font>
    <font>
      <sz val="10"/>
      <color indexed="8"/>
      <name val="宋体"/>
      <charset val="134"/>
      <scheme val="minor"/>
    </font>
    <font>
      <sz val="10"/>
      <color theme="1"/>
      <name val="宋体"/>
      <charset val="134"/>
      <scheme val="minor"/>
    </font>
    <font>
      <b/>
      <sz val="10"/>
      <color indexed="8"/>
      <name val="宋体"/>
      <charset val="134"/>
      <scheme val="minor"/>
    </font>
    <font>
      <b/>
      <sz val="10"/>
      <color theme="1"/>
      <name val="宋体"/>
      <charset val="134"/>
      <scheme val="minor"/>
    </font>
    <font>
      <sz val="10"/>
      <color indexed="63"/>
      <name val="宋体"/>
      <charset val="134"/>
      <scheme val="minor"/>
    </font>
    <font>
      <sz val="10"/>
      <color indexed="8"/>
      <name val="宋体"/>
      <charset val="134"/>
    </font>
    <font>
      <b/>
      <sz val="11"/>
      <color theme="1"/>
      <name val="宋体"/>
      <charset val="134"/>
    </font>
    <font>
      <sz val="10"/>
      <color theme="1"/>
      <name val="仿宋"/>
      <charset val="134"/>
    </font>
    <font>
      <sz val="11"/>
      <color indexed="8"/>
      <name val="宋体"/>
      <charset val="134"/>
    </font>
    <font>
      <b/>
      <sz val="18"/>
      <color indexed="8"/>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u/>
      <sz val="12"/>
      <color indexed="8"/>
      <name val="仿宋"/>
      <charset val="134"/>
    </font>
    <font>
      <sz val="12"/>
      <color indexed="8"/>
      <name val="仿宋"/>
      <charset val="134"/>
    </font>
  </fonts>
  <fills count="38">
    <fill>
      <patternFill patternType="none"/>
    </fill>
    <fill>
      <patternFill patternType="gray125"/>
    </fill>
    <fill>
      <patternFill patternType="solid">
        <fgColor theme="0"/>
        <bgColor indexed="64"/>
      </patternFill>
    </fill>
    <fill>
      <patternFill patternType="solid">
        <fgColor theme="3" tint="0.799981688894314"/>
        <bgColor indexed="64"/>
      </patternFill>
    </fill>
    <fill>
      <patternFill patternType="solid">
        <fgColor rgb="FFFF0000"/>
        <bgColor indexed="64"/>
      </patternFill>
    </fill>
    <fill>
      <patternFill patternType="solid">
        <fgColor theme="8" tint="0.599993896298105"/>
        <bgColor indexed="64"/>
      </patternFill>
    </fill>
    <fill>
      <patternFill patternType="solid">
        <fgColor rgb="FFFFFF00"/>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25" fillId="0" borderId="0" applyFont="0" applyFill="0" applyBorder="0" applyAlignment="0" applyProtection="0">
      <alignment vertical="center"/>
    </xf>
    <xf numFmtId="0" fontId="19" fillId="0" borderId="0" applyProtection="0">
      <alignment vertical="center"/>
    </xf>
    <xf numFmtId="0" fontId="37" fillId="0" borderId="0" applyProtection="0"/>
    <xf numFmtId="0" fontId="21" fillId="26" borderId="0" applyNumberFormat="0" applyBorder="0" applyAlignment="0" applyProtection="0">
      <alignment vertical="center"/>
    </xf>
    <xf numFmtId="0" fontId="34" fillId="23" borderId="14"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1" fillId="9" borderId="0" applyNumberFormat="0" applyBorder="0" applyAlignment="0" applyProtection="0">
      <alignment vertical="center"/>
    </xf>
    <xf numFmtId="0" fontId="26" fillId="8" borderId="0" applyNumberFormat="0" applyBorder="0" applyAlignment="0" applyProtection="0">
      <alignment vertical="center"/>
    </xf>
    <xf numFmtId="43" fontId="25" fillId="0" borderId="0" applyFont="0" applyFill="0" applyBorder="0" applyAlignment="0" applyProtection="0">
      <alignment vertical="center"/>
    </xf>
    <xf numFmtId="0" fontId="27" fillId="22" borderId="0" applyNumberFormat="0" applyBorder="0" applyAlignment="0" applyProtection="0">
      <alignment vertical="center"/>
    </xf>
    <xf numFmtId="0" fontId="32" fillId="0" borderId="0" applyNumberFormat="0" applyFill="0" applyBorder="0" applyAlignment="0" applyProtection="0">
      <alignment vertical="center"/>
    </xf>
    <xf numFmtId="9" fontId="25"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15" borderId="11" applyNumberFormat="0" applyFont="0" applyAlignment="0" applyProtection="0">
      <alignment vertical="center"/>
    </xf>
    <xf numFmtId="0" fontId="27" fillId="37" borderId="0" applyNumberFormat="0" applyBorder="0" applyAlignment="0" applyProtection="0">
      <alignment vertical="center"/>
    </xf>
    <xf numFmtId="0" fontId="2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10" applyNumberFormat="0" applyFill="0" applyAlignment="0" applyProtection="0">
      <alignment vertical="center"/>
    </xf>
    <xf numFmtId="0" fontId="39" fillId="0" borderId="10" applyNumberFormat="0" applyFill="0" applyAlignment="0" applyProtection="0">
      <alignment vertical="center"/>
    </xf>
    <xf numFmtId="0" fontId="27" fillId="21" borderId="0" applyNumberFormat="0" applyBorder="0" applyAlignment="0" applyProtection="0">
      <alignment vertical="center"/>
    </xf>
    <xf numFmtId="0" fontId="23" fillId="0" borderId="13" applyNumberFormat="0" applyFill="0" applyAlignment="0" applyProtection="0">
      <alignment vertical="center"/>
    </xf>
    <xf numFmtId="0" fontId="27" fillId="20" borderId="0" applyNumberFormat="0" applyBorder="0" applyAlignment="0" applyProtection="0">
      <alignment vertical="center"/>
    </xf>
    <xf numFmtId="0" fontId="28" fillId="14" borderId="9" applyNumberFormat="0" applyAlignment="0" applyProtection="0">
      <alignment vertical="center"/>
    </xf>
    <xf numFmtId="0" fontId="36" fillId="14" borderId="14" applyNumberFormat="0" applyAlignment="0" applyProtection="0">
      <alignment vertical="center"/>
    </xf>
    <xf numFmtId="0" fontId="38" fillId="35" borderId="15" applyNumberFormat="0" applyAlignment="0" applyProtection="0">
      <alignment vertical="center"/>
    </xf>
    <xf numFmtId="0" fontId="21" fillId="25" borderId="0" applyNumberFormat="0" applyBorder="0" applyAlignment="0" applyProtection="0">
      <alignment vertical="center"/>
    </xf>
    <xf numFmtId="0" fontId="27" fillId="13" borderId="0" applyNumberFormat="0" applyBorder="0" applyAlignment="0" applyProtection="0">
      <alignment vertical="center"/>
    </xf>
    <xf numFmtId="0" fontId="41" fillId="0" borderId="16" applyNumberFormat="0" applyFill="0" applyAlignment="0" applyProtection="0">
      <alignment vertical="center"/>
    </xf>
    <xf numFmtId="0" fontId="30" fillId="0" borderId="12" applyNumberFormat="0" applyFill="0" applyAlignment="0" applyProtection="0">
      <alignment vertical="center"/>
    </xf>
    <xf numFmtId="0" fontId="35" fillId="24" borderId="0" applyNumberFormat="0" applyBorder="0" applyAlignment="0" applyProtection="0">
      <alignment vertical="center"/>
    </xf>
    <xf numFmtId="0" fontId="33" fillId="19" borderId="0" applyNumberFormat="0" applyBorder="0" applyAlignment="0" applyProtection="0">
      <alignment vertical="center"/>
    </xf>
    <xf numFmtId="0" fontId="21" fillId="30" borderId="0" applyNumberFormat="0" applyBorder="0" applyAlignment="0" applyProtection="0">
      <alignment vertical="center"/>
    </xf>
    <xf numFmtId="0" fontId="27" fillId="12" borderId="0" applyNumberFormat="0" applyBorder="0" applyAlignment="0" applyProtection="0">
      <alignment vertical="center"/>
    </xf>
    <xf numFmtId="0" fontId="37" fillId="0" borderId="0">
      <alignment vertical="center"/>
    </xf>
    <xf numFmtId="0" fontId="21" fillId="29" borderId="0" applyNumberFormat="0" applyBorder="0" applyAlignment="0" applyProtection="0">
      <alignment vertical="center"/>
    </xf>
    <xf numFmtId="0" fontId="21" fillId="34" borderId="0" applyNumberFormat="0" applyBorder="0" applyAlignment="0" applyProtection="0">
      <alignment vertical="center"/>
    </xf>
    <xf numFmtId="0" fontId="21" fillId="28" borderId="0" applyNumberFormat="0" applyBorder="0" applyAlignment="0" applyProtection="0">
      <alignment vertical="center"/>
    </xf>
    <xf numFmtId="0" fontId="21" fillId="33" borderId="0" applyNumberFormat="0" applyBorder="0" applyAlignment="0" applyProtection="0">
      <alignment vertical="center"/>
    </xf>
    <xf numFmtId="0" fontId="27" fillId="17" borderId="0" applyNumberFormat="0" applyBorder="0" applyAlignment="0" applyProtection="0">
      <alignment vertical="center"/>
    </xf>
    <xf numFmtId="0" fontId="27" fillId="11" borderId="0" applyNumberFormat="0" applyBorder="0" applyAlignment="0" applyProtection="0">
      <alignment vertical="center"/>
    </xf>
    <xf numFmtId="0" fontId="21" fillId="27" borderId="0" applyNumberFormat="0" applyBorder="0" applyAlignment="0" applyProtection="0">
      <alignment vertical="center"/>
    </xf>
    <xf numFmtId="0" fontId="21" fillId="32" borderId="0" applyNumberFormat="0" applyBorder="0" applyAlignment="0" applyProtection="0">
      <alignment vertical="center"/>
    </xf>
    <xf numFmtId="0" fontId="27" fillId="10" borderId="0" applyNumberFormat="0" applyBorder="0" applyAlignment="0" applyProtection="0">
      <alignment vertical="center"/>
    </xf>
    <xf numFmtId="0" fontId="21" fillId="31" borderId="0" applyNumberFormat="0" applyBorder="0" applyAlignment="0" applyProtection="0">
      <alignment vertical="center"/>
    </xf>
    <xf numFmtId="0" fontId="27" fillId="36" borderId="0" applyNumberFormat="0" applyBorder="0" applyAlignment="0" applyProtection="0">
      <alignment vertical="center"/>
    </xf>
    <xf numFmtId="0" fontId="27" fillId="16" borderId="0" applyNumberFormat="0" applyBorder="0" applyAlignment="0" applyProtection="0">
      <alignment vertical="center"/>
    </xf>
    <xf numFmtId="0" fontId="21" fillId="7" borderId="0" applyNumberFormat="0" applyBorder="0" applyAlignment="0" applyProtection="0">
      <alignment vertical="center"/>
    </xf>
    <xf numFmtId="0" fontId="27" fillId="18" borderId="0" applyNumberFormat="0" applyBorder="0" applyAlignment="0" applyProtection="0">
      <alignment vertical="center"/>
    </xf>
    <xf numFmtId="0" fontId="19" fillId="0" borderId="0" applyProtection="0"/>
  </cellStyleXfs>
  <cellXfs count="142">
    <xf numFmtId="0" fontId="0" fillId="0" borderId="0" xfId="0">
      <alignment vertical="center"/>
    </xf>
    <xf numFmtId="0" fontId="1" fillId="0" borderId="0" xfId="2" applyNumberFormat="1" applyFont="1" applyFill="1" applyBorder="1" applyAlignment="1">
      <alignment vertical="center"/>
    </xf>
    <xf numFmtId="0" fontId="1" fillId="2" borderId="0" xfId="2" applyNumberFormat="1" applyFont="1" applyFill="1" applyBorder="1" applyAlignment="1">
      <alignment vertical="center"/>
    </xf>
    <xf numFmtId="0" fontId="2" fillId="2" borderId="0" xfId="52" applyNumberFormat="1" applyFont="1" applyFill="1" applyBorder="1" applyAlignment="1">
      <alignment horizontal="center" vertical="center" wrapText="1"/>
    </xf>
    <xf numFmtId="0" fontId="3" fillId="0" borderId="0" xfId="2" applyNumberFormat="1" applyFont="1" applyFill="1" applyBorder="1" applyAlignment="1">
      <alignment vertical="center"/>
    </xf>
    <xf numFmtId="0" fontId="4" fillId="0" borderId="0" xfId="2" applyNumberFormat="1" applyFont="1" applyFill="1" applyBorder="1" applyAlignment="1">
      <alignment vertical="center"/>
    </xf>
    <xf numFmtId="0" fontId="0" fillId="0" borderId="0" xfId="2" applyNumberFormat="1" applyFont="1" applyFill="1" applyBorder="1" applyAlignment="1">
      <alignment vertical="center"/>
    </xf>
    <xf numFmtId="0" fontId="5" fillId="2" borderId="0" xfId="2" applyNumberFormat="1" applyFont="1" applyFill="1" applyBorder="1" applyAlignment="1">
      <alignment vertical="center"/>
    </xf>
    <xf numFmtId="0" fontId="5" fillId="0" borderId="0" xfId="2" applyNumberFormat="1" applyFont="1" applyFill="1" applyBorder="1" applyAlignment="1">
      <alignment vertical="center"/>
    </xf>
    <xf numFmtId="0" fontId="6" fillId="0" borderId="0" xfId="2" applyNumberFormat="1" applyFont="1" applyFill="1" applyBorder="1" applyAlignment="1">
      <alignment horizontal="left" vertical="center"/>
    </xf>
    <xf numFmtId="0" fontId="0" fillId="0" borderId="0" xfId="2" applyNumberFormat="1" applyFont="1" applyFill="1" applyBorder="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vertical="center"/>
    </xf>
    <xf numFmtId="0" fontId="7" fillId="0" borderId="0" xfId="52" applyNumberFormat="1" applyFont="1" applyFill="1" applyBorder="1" applyAlignment="1">
      <alignment horizontal="center" vertical="center" wrapText="1"/>
    </xf>
    <xf numFmtId="0" fontId="8" fillId="0" borderId="1" xfId="52" applyNumberFormat="1" applyFont="1" applyFill="1" applyBorder="1" applyAlignment="1">
      <alignment horizontal="center" vertical="center" wrapText="1"/>
    </xf>
    <xf numFmtId="0" fontId="8" fillId="0" borderId="0" xfId="52" applyNumberFormat="1" applyFont="1" applyFill="1" applyBorder="1" applyAlignment="1">
      <alignment horizontal="center" vertical="center" wrapText="1"/>
    </xf>
    <xf numFmtId="0" fontId="9" fillId="0" borderId="0" xfId="52" applyNumberFormat="1" applyFont="1" applyFill="1" applyBorder="1" applyAlignment="1">
      <alignment vertical="center" wrapText="1"/>
    </xf>
    <xf numFmtId="0" fontId="10" fillId="0" borderId="0" xfId="52" applyNumberFormat="1" applyFont="1" applyFill="1" applyBorder="1" applyAlignment="1">
      <alignment horizontal="center" vertical="center" wrapText="1"/>
    </xf>
    <xf numFmtId="0" fontId="10" fillId="0" borderId="0" xfId="52" applyNumberFormat="1" applyFont="1" applyFill="1" applyBorder="1" applyAlignment="1">
      <alignment horizontal="center" vertical="center" wrapText="1"/>
    </xf>
    <xf numFmtId="0" fontId="11" fillId="0" borderId="2" xfId="52" applyNumberFormat="1" applyFont="1" applyFill="1" applyBorder="1" applyAlignment="1">
      <alignment horizontal="center" vertical="center" wrapText="1"/>
    </xf>
    <xf numFmtId="0" fontId="11" fillId="0" borderId="3" xfId="52" applyNumberFormat="1" applyFont="1" applyFill="1" applyBorder="1" applyAlignment="1">
      <alignment horizontal="center" vertical="center" wrapText="1"/>
    </xf>
    <xf numFmtId="0" fontId="11" fillId="0" borderId="4" xfId="52" applyNumberFormat="1" applyFont="1" applyFill="1" applyBorder="1" applyAlignment="1">
      <alignment horizontal="center" vertical="center" wrapText="1"/>
    </xf>
    <xf numFmtId="0" fontId="12" fillId="0" borderId="5" xfId="52" applyNumberFormat="1" applyFont="1" applyFill="1" applyBorder="1" applyAlignment="1">
      <alignment horizontal="center" vertical="center" wrapText="1"/>
    </xf>
    <xf numFmtId="0" fontId="12" fillId="0" borderId="3" xfId="52" applyNumberFormat="1" applyFont="1" applyFill="1" applyBorder="1" applyAlignment="1">
      <alignment horizontal="center" vertical="center" wrapText="1"/>
    </xf>
    <xf numFmtId="0" fontId="12" fillId="0" borderId="2" xfId="52" applyNumberFormat="1" applyFont="1" applyFill="1" applyBorder="1" applyAlignment="1">
      <alignment horizontal="center" vertical="center" wrapText="1"/>
    </xf>
    <xf numFmtId="0" fontId="12" fillId="0" borderId="3" xfId="2" applyNumberFormat="1" applyFont="1" applyFill="1" applyBorder="1" applyAlignment="1">
      <alignment horizontal="center" vertical="center"/>
    </xf>
    <xf numFmtId="0" fontId="12" fillId="0" borderId="2" xfId="52" applyNumberFormat="1" applyFont="1" applyFill="1" applyBorder="1" applyAlignment="1">
      <alignment horizontal="center" vertical="center" wrapText="1"/>
    </xf>
    <xf numFmtId="0" fontId="13" fillId="0" borderId="2" xfId="52" applyNumberFormat="1" applyFont="1" applyFill="1" applyBorder="1" applyAlignment="1">
      <alignment horizontal="center" vertical="center" wrapText="1"/>
    </xf>
    <xf numFmtId="0" fontId="13" fillId="0" borderId="2" xfId="52" applyNumberFormat="1" applyFont="1" applyFill="1" applyBorder="1" applyAlignment="1">
      <alignment horizontal="right" vertical="center" wrapText="1"/>
    </xf>
    <xf numFmtId="177" fontId="14" fillId="0" borderId="2" xfId="52" applyNumberFormat="1" applyFont="1" applyFill="1" applyBorder="1" applyAlignment="1">
      <alignment horizontal="right" vertical="center" wrapText="1"/>
    </xf>
    <xf numFmtId="0" fontId="14" fillId="0" borderId="2" xfId="52" applyNumberFormat="1" applyFont="1" applyFill="1" applyBorder="1" applyAlignment="1">
      <alignment horizontal="right" vertical="center" wrapText="1"/>
    </xf>
    <xf numFmtId="0" fontId="14" fillId="0" borderId="2" xfId="52" applyNumberFormat="1" applyFont="1" applyFill="1" applyBorder="1" applyAlignment="1">
      <alignment horizontal="center" vertical="center" wrapText="1"/>
    </xf>
    <xf numFmtId="0" fontId="13" fillId="0" borderId="6" xfId="52" applyNumberFormat="1" applyFont="1" applyFill="1" applyBorder="1" applyAlignment="1">
      <alignment horizontal="center" vertical="center" wrapText="1"/>
    </xf>
    <xf numFmtId="0" fontId="11" fillId="0" borderId="6" xfId="52" applyNumberFormat="1" applyFont="1" applyFill="1" applyBorder="1" applyAlignment="1">
      <alignment vertical="center" wrapText="1"/>
    </xf>
    <xf numFmtId="0" fontId="11" fillId="0" borderId="2" xfId="52" applyNumberFormat="1" applyFont="1" applyFill="1" applyBorder="1" applyAlignment="1">
      <alignment horizontal="right" vertical="center" wrapText="1"/>
    </xf>
    <xf numFmtId="0" fontId="14" fillId="0" borderId="2" xfId="52" applyNumberFormat="1" applyFont="1" applyFill="1" applyBorder="1" applyAlignment="1">
      <alignment horizontal="right" vertical="center" wrapText="1"/>
    </xf>
    <xf numFmtId="0" fontId="12" fillId="0" borderId="2" xfId="52" applyNumberFormat="1" applyFont="1" applyFill="1" applyBorder="1" applyAlignment="1">
      <alignment horizontal="right" vertical="center" wrapText="1"/>
    </xf>
    <xf numFmtId="0" fontId="13" fillId="0" borderId="7" xfId="52" applyNumberFormat="1" applyFont="1" applyFill="1" applyBorder="1" applyAlignment="1">
      <alignment horizontal="center" vertical="center" wrapText="1"/>
    </xf>
    <xf numFmtId="0" fontId="13" fillId="0" borderId="2" xfId="52" applyNumberFormat="1" applyFont="1" applyFill="1" applyBorder="1" applyAlignment="1">
      <alignment horizontal="center" vertical="center" wrapText="1"/>
    </xf>
    <xf numFmtId="0" fontId="11" fillId="0" borderId="2" xfId="52" applyNumberFormat="1" applyFont="1" applyFill="1" applyBorder="1" applyAlignment="1">
      <alignment horizontal="left" vertical="center" wrapText="1"/>
    </xf>
    <xf numFmtId="0" fontId="12" fillId="0" borderId="2" xfId="2" applyNumberFormat="1" applyFont="1" applyFill="1" applyBorder="1" applyAlignment="1">
      <alignment horizontal="right" vertical="center"/>
    </xf>
    <xf numFmtId="0" fontId="12" fillId="0" borderId="2" xfId="2" applyNumberFormat="1" applyFont="1" applyFill="1" applyBorder="1" applyAlignment="1">
      <alignment horizontal="center" vertical="center"/>
    </xf>
    <xf numFmtId="0" fontId="11" fillId="0" borderId="2" xfId="52" applyNumberFormat="1" applyFont="1" applyFill="1" applyBorder="1" applyAlignment="1">
      <alignment horizontal="left" vertical="center" wrapText="1"/>
    </xf>
    <xf numFmtId="0" fontId="11" fillId="0" borderId="2" xfId="52" applyNumberFormat="1" applyFont="1" applyFill="1" applyBorder="1" applyAlignment="1">
      <alignment horizontal="right" vertical="center" wrapText="1"/>
    </xf>
    <xf numFmtId="0" fontId="12" fillId="0" borderId="2" xfId="52" applyNumberFormat="1" applyFont="1" applyFill="1" applyBorder="1" applyAlignment="1">
      <alignment horizontal="right" vertical="center" wrapText="1"/>
    </xf>
    <xf numFmtId="177" fontId="14" fillId="0" borderId="2" xfId="52" applyNumberFormat="1" applyFont="1" applyFill="1" applyBorder="1" applyAlignment="1">
      <alignment horizontal="center" vertical="center" wrapText="1"/>
    </xf>
    <xf numFmtId="0" fontId="14" fillId="0" borderId="2" xfId="52" applyNumberFormat="1" applyFont="1" applyFill="1" applyBorder="1" applyAlignment="1">
      <alignment horizontal="center" vertical="center" wrapText="1"/>
    </xf>
    <xf numFmtId="176" fontId="15" fillId="0" borderId="2"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xf>
    <xf numFmtId="0" fontId="13" fillId="0" borderId="2" xfId="52" applyNumberFormat="1" applyFont="1" applyFill="1" applyBorder="1" applyAlignment="1">
      <alignment horizontal="right" vertical="center" wrapText="1"/>
    </xf>
    <xf numFmtId="0" fontId="13" fillId="2" borderId="2" xfId="52" applyNumberFormat="1" applyFont="1" applyFill="1" applyBorder="1" applyAlignment="1">
      <alignment horizontal="center" vertical="center" wrapText="1"/>
    </xf>
    <xf numFmtId="0" fontId="13" fillId="2" borderId="2" xfId="52" applyNumberFormat="1" applyFont="1" applyFill="1" applyBorder="1" applyAlignment="1">
      <alignment horizontal="right" vertical="center" wrapText="1"/>
    </xf>
    <xf numFmtId="177" fontId="14" fillId="2" borderId="2" xfId="52" applyNumberFormat="1" applyFont="1" applyFill="1" applyBorder="1" applyAlignment="1">
      <alignment horizontal="right" vertical="center" wrapText="1"/>
    </xf>
    <xf numFmtId="0" fontId="14" fillId="2" borderId="2" xfId="52" applyNumberFormat="1" applyFont="1" applyFill="1" applyBorder="1" applyAlignment="1">
      <alignment horizontal="right" vertical="center" wrapText="1"/>
    </xf>
    <xf numFmtId="0" fontId="14" fillId="2" borderId="2" xfId="52" applyNumberFormat="1" applyFont="1" applyFill="1" applyBorder="1" applyAlignment="1">
      <alignment horizontal="center" vertical="center" wrapText="1"/>
    </xf>
    <xf numFmtId="0" fontId="11" fillId="0" borderId="2" xfId="52" applyNumberFormat="1" applyFont="1" applyFill="1" applyBorder="1" applyAlignment="1">
      <alignment horizontal="center" vertical="center" wrapText="1"/>
    </xf>
    <xf numFmtId="0" fontId="11" fillId="0" borderId="2" xfId="52" applyNumberFormat="1" applyFont="1" applyFill="1" applyBorder="1" applyAlignment="1">
      <alignment horizontal="right" vertical="center" wrapText="1"/>
    </xf>
    <xf numFmtId="0" fontId="11" fillId="0" borderId="2" xfId="2" applyNumberFormat="1" applyFont="1" applyFill="1" applyBorder="1" applyAlignment="1">
      <alignment horizontal="right" vertical="center"/>
    </xf>
    <xf numFmtId="0" fontId="14" fillId="0" borderId="2" xfId="52" applyNumberFormat="1" applyFont="1" applyFill="1" applyBorder="1" applyAlignment="1">
      <alignment horizontal="right" vertical="center" wrapText="1"/>
    </xf>
    <xf numFmtId="0" fontId="12" fillId="0" borderId="2" xfId="2" applyNumberFormat="1" applyFont="1" applyFill="1" applyBorder="1" applyAlignment="1">
      <alignment horizontal="right" vertical="center"/>
    </xf>
    <xf numFmtId="0" fontId="11" fillId="2" borderId="2" xfId="52" applyNumberFormat="1" applyFont="1" applyFill="1" applyBorder="1" applyAlignment="1">
      <alignment horizontal="right" vertical="center" wrapText="1"/>
    </xf>
    <xf numFmtId="0" fontId="12" fillId="0" borderId="5" xfId="2"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177" fontId="12" fillId="0" borderId="2" xfId="0" applyNumberFormat="1" applyFont="1" applyFill="1" applyBorder="1" applyAlignment="1">
      <alignment horizontal="center" vertical="center"/>
    </xf>
    <xf numFmtId="0" fontId="14" fillId="3" borderId="2" xfId="52" applyNumberFormat="1" applyFont="1" applyFill="1" applyBorder="1" applyAlignment="1">
      <alignment horizontal="center" vertical="center" wrapText="1"/>
    </xf>
    <xf numFmtId="0" fontId="10" fillId="0" borderId="1" xfId="52" applyNumberFormat="1" applyFont="1" applyFill="1" applyBorder="1" applyAlignment="1">
      <alignment horizontal="center" vertical="center" wrapText="1"/>
    </xf>
    <xf numFmtId="0" fontId="12" fillId="0" borderId="4" xfId="52" applyNumberFormat="1" applyFont="1" applyFill="1" applyBorder="1" applyAlignment="1">
      <alignment horizontal="center" vertical="center" wrapText="1"/>
    </xf>
    <xf numFmtId="0" fontId="12" fillId="0" borderId="6" xfId="2" applyNumberFormat="1" applyFont="1" applyFill="1" applyBorder="1" applyAlignment="1">
      <alignment horizontal="center" vertical="center"/>
    </xf>
    <xf numFmtId="0" fontId="12" fillId="0" borderId="4" xfId="2" applyNumberFormat="1" applyFont="1" applyFill="1" applyBorder="1" applyAlignment="1">
      <alignment horizontal="center" vertical="center"/>
    </xf>
    <xf numFmtId="0" fontId="12" fillId="0" borderId="7" xfId="2" applyNumberFormat="1" applyFont="1" applyFill="1" applyBorder="1" applyAlignment="1">
      <alignment horizontal="center" vertical="center"/>
    </xf>
    <xf numFmtId="0" fontId="12" fillId="0" borderId="8" xfId="2" applyNumberFormat="1" applyFont="1" applyFill="1" applyBorder="1" applyAlignment="1">
      <alignment horizontal="center" vertical="center"/>
    </xf>
    <xf numFmtId="0" fontId="12" fillId="0" borderId="2" xfId="2" applyNumberFormat="1" applyFont="1" applyFill="1" applyBorder="1" applyAlignment="1">
      <alignment vertical="center" wrapText="1"/>
    </xf>
    <xf numFmtId="0" fontId="12" fillId="0" borderId="2" xfId="2" applyNumberFormat="1" applyFont="1" applyFill="1" applyBorder="1" applyAlignment="1">
      <alignment vertical="center" wrapText="1"/>
    </xf>
    <xf numFmtId="177" fontId="12" fillId="0" borderId="2" xfId="2" applyNumberFormat="1" applyFont="1" applyFill="1" applyBorder="1" applyAlignment="1">
      <alignment vertical="center" wrapText="1"/>
    </xf>
    <xf numFmtId="177" fontId="12" fillId="0" borderId="2" xfId="2" applyNumberFormat="1" applyFont="1" applyFill="1" applyBorder="1" applyAlignment="1">
      <alignment vertical="center" wrapText="1"/>
    </xf>
    <xf numFmtId="0" fontId="15" fillId="0" borderId="2" xfId="2" applyNumberFormat="1" applyFont="1" applyFill="1" applyBorder="1" applyAlignment="1">
      <alignment vertical="center" wrapText="1"/>
    </xf>
    <xf numFmtId="0" fontId="15" fillId="0" borderId="2" xfId="2" applyNumberFormat="1" applyFont="1" applyFill="1" applyBorder="1" applyAlignment="1">
      <alignment vertical="center" wrapText="1"/>
    </xf>
    <xf numFmtId="0" fontId="12" fillId="0" borderId="2" xfId="2" applyNumberFormat="1" applyFont="1" applyFill="1" applyBorder="1" applyAlignment="1">
      <alignment vertical="center" wrapText="1"/>
    </xf>
    <xf numFmtId="0" fontId="11" fillId="2" borderId="0" xfId="52" applyNumberFormat="1" applyFont="1" applyFill="1" applyBorder="1" applyAlignment="1">
      <alignment horizontal="right" vertical="center" wrapText="1"/>
    </xf>
    <xf numFmtId="0" fontId="17" fillId="0" borderId="0" xfId="2" applyNumberFormat="1" applyFont="1" applyFill="1" applyBorder="1" applyAlignment="1">
      <alignment vertical="center"/>
    </xf>
    <xf numFmtId="0" fontId="17" fillId="2" borderId="0" xfId="2" applyNumberFormat="1" applyFont="1" applyFill="1" applyBorder="1" applyAlignment="1">
      <alignment vertical="center"/>
    </xf>
    <xf numFmtId="0" fontId="18" fillId="0" borderId="0" xfId="2" applyNumberFormat="1" applyFont="1" applyFill="1" applyBorder="1" applyAlignment="1">
      <alignment vertical="center"/>
    </xf>
    <xf numFmtId="0" fontId="18" fillId="2" borderId="0" xfId="2" applyNumberFormat="1" applyFont="1" applyFill="1" applyBorder="1" applyAlignment="1">
      <alignment vertical="center"/>
    </xf>
    <xf numFmtId="0" fontId="11" fillId="2" borderId="8" xfId="52" applyNumberFormat="1" applyFont="1" applyFill="1" applyBorder="1" applyAlignment="1">
      <alignment horizontal="right" vertical="center" wrapText="1"/>
    </xf>
    <xf numFmtId="0" fontId="18" fillId="2" borderId="0" xfId="2" applyNumberFormat="1" applyFont="1" applyFill="1" applyBorder="1" applyAlignment="1">
      <alignment horizontal="left" vertical="center"/>
    </xf>
    <xf numFmtId="0" fontId="4" fillId="0" borderId="0" xfId="2" applyNumberFormat="1" applyFont="1" applyFill="1" applyBorder="1" applyAlignment="1">
      <alignment horizontal="left" vertical="center" wrapText="1"/>
    </xf>
    <xf numFmtId="0" fontId="2" fillId="0" borderId="0" xfId="52" applyNumberFormat="1" applyFont="1" applyFill="1" applyBorder="1" applyAlignment="1">
      <alignment horizontal="center" vertical="center" wrapText="1"/>
    </xf>
    <xf numFmtId="0" fontId="19" fillId="2" borderId="0" xfId="2" applyNumberFormat="1" applyFont="1" applyFill="1" applyBorder="1" applyAlignment="1">
      <alignment vertical="center"/>
    </xf>
    <xf numFmtId="0" fontId="20" fillId="0" borderId="1" xfId="2" applyNumberFormat="1" applyFont="1" applyFill="1" applyBorder="1" applyAlignment="1">
      <alignment horizontal="center" vertical="center"/>
    </xf>
    <xf numFmtId="0" fontId="11" fillId="0" borderId="6" xfId="52" applyNumberFormat="1" applyFont="1" applyFill="1" applyBorder="1" applyAlignment="1">
      <alignment horizontal="center" vertical="center" wrapText="1"/>
    </xf>
    <xf numFmtId="0" fontId="11" fillId="0" borderId="3" xfId="52" applyNumberFormat="1" applyFont="1" applyFill="1" applyBorder="1" applyAlignment="1">
      <alignment horizontal="center" vertical="center" wrapText="1"/>
    </xf>
    <xf numFmtId="0" fontId="11" fillId="0" borderId="5" xfId="52" applyNumberFormat="1" applyFont="1" applyFill="1" applyBorder="1" applyAlignment="1">
      <alignment horizontal="center" vertical="center" wrapText="1"/>
    </xf>
    <xf numFmtId="0" fontId="11" fillId="0" borderId="7" xfId="52" applyNumberFormat="1" applyFont="1" applyFill="1" applyBorder="1" applyAlignment="1">
      <alignment horizontal="center" vertical="center" wrapText="1"/>
    </xf>
    <xf numFmtId="0" fontId="11" fillId="0" borderId="8" xfId="52"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2" xfId="52" applyNumberFormat="1" applyFont="1" applyFill="1" applyBorder="1" applyAlignment="1">
      <alignment horizontal="center" vertical="center" wrapText="1"/>
    </xf>
    <xf numFmtId="177" fontId="13" fillId="0" borderId="2" xfId="52" applyNumberFormat="1" applyFont="1" applyFill="1" applyBorder="1" applyAlignment="1">
      <alignment horizontal="right" vertical="center" wrapText="1"/>
    </xf>
    <xf numFmtId="0" fontId="11" fillId="2" borderId="6" xfId="52" applyNumberFormat="1" applyFont="1" applyFill="1" applyBorder="1" applyAlignment="1">
      <alignment horizontal="center" vertical="center" wrapText="1"/>
    </xf>
    <xf numFmtId="177" fontId="13" fillId="2" borderId="2" xfId="52" applyNumberFormat="1" applyFont="1" applyFill="1" applyBorder="1" applyAlignment="1">
      <alignment horizontal="right" vertical="center" wrapText="1"/>
    </xf>
    <xf numFmtId="0" fontId="15" fillId="2" borderId="2" xfId="2" applyNumberFormat="1" applyFont="1" applyFill="1" applyBorder="1" applyAlignment="1">
      <alignment vertical="center"/>
    </xf>
    <xf numFmtId="0" fontId="15" fillId="4" borderId="2" xfId="2" applyNumberFormat="1" applyFont="1" applyFill="1" applyBorder="1" applyAlignment="1">
      <alignment vertical="center"/>
    </xf>
    <xf numFmtId="0" fontId="11" fillId="2" borderId="8" xfId="52" applyNumberFormat="1" applyFont="1" applyFill="1" applyBorder="1" applyAlignment="1">
      <alignment horizontal="center" vertical="center" wrapText="1"/>
    </xf>
    <xf numFmtId="0" fontId="12" fillId="5" borderId="2" xfId="52" applyNumberFormat="1" applyFont="1" applyFill="1" applyBorder="1" applyAlignment="1">
      <alignment horizontal="right" vertical="center" wrapText="1"/>
    </xf>
    <xf numFmtId="0" fontId="16" fillId="5" borderId="2" xfId="0" applyNumberFormat="1" applyFont="1" applyFill="1" applyBorder="1">
      <alignment vertical="center"/>
    </xf>
    <xf numFmtId="0" fontId="16" fillId="4" borderId="2" xfId="0" applyNumberFormat="1" applyFont="1" applyFill="1" applyBorder="1">
      <alignment vertical="center"/>
    </xf>
    <xf numFmtId="0" fontId="12" fillId="2" borderId="2" xfId="0" applyFont="1" applyFill="1" applyBorder="1" applyAlignment="1">
      <alignment horizontal="center" vertical="center"/>
    </xf>
    <xf numFmtId="0" fontId="12" fillId="5" borderId="2" xfId="2" applyNumberFormat="1" applyFont="1" applyFill="1" applyBorder="1" applyAlignment="1">
      <alignment horizontal="right" vertical="center"/>
    </xf>
    <xf numFmtId="0" fontId="12" fillId="5" borderId="2" xfId="0" applyFont="1" applyFill="1" applyBorder="1" applyAlignment="1">
      <alignment horizontal="center" vertical="center"/>
    </xf>
    <xf numFmtId="0" fontId="11" fillId="2" borderId="2" xfId="52" applyNumberFormat="1" applyFont="1" applyFill="1" applyBorder="1" applyAlignment="1">
      <alignment horizontal="left" vertical="center" wrapText="1"/>
    </xf>
    <xf numFmtId="0" fontId="12" fillId="3" borderId="2" xfId="52" applyNumberFormat="1" applyFont="1" applyFill="1" applyBorder="1" applyAlignment="1">
      <alignment horizontal="right" vertical="center" wrapText="1"/>
    </xf>
    <xf numFmtId="0" fontId="15" fillId="6" borderId="2" xfId="2" applyNumberFormat="1" applyFont="1" applyFill="1" applyBorder="1" applyAlignment="1">
      <alignment vertical="center"/>
    </xf>
    <xf numFmtId="0" fontId="11" fillId="0" borderId="2" xfId="52" applyNumberFormat="1" applyFont="1" applyFill="1" applyBorder="1" applyAlignment="1">
      <alignment horizontal="left" vertical="center" wrapText="1"/>
    </xf>
    <xf numFmtId="0" fontId="15" fillId="0" borderId="2" xfId="2" applyNumberFormat="1" applyFont="1" applyFill="1" applyBorder="1" applyAlignment="1">
      <alignment vertical="center"/>
    </xf>
    <xf numFmtId="0" fontId="12" fillId="6" borderId="2" xfId="52" applyNumberFormat="1" applyFont="1" applyFill="1" applyBorder="1" applyAlignment="1">
      <alignment horizontal="right" vertical="center" wrapText="1"/>
    </xf>
    <xf numFmtId="177" fontId="13" fillId="3" borderId="2" xfId="52" applyNumberFormat="1" applyFont="1" applyFill="1" applyBorder="1" applyAlignment="1">
      <alignment horizontal="right" vertical="center" wrapText="1"/>
    </xf>
    <xf numFmtId="0" fontId="15" fillId="3" borderId="2" xfId="2" applyNumberFormat="1" applyFont="1" applyFill="1" applyBorder="1" applyAlignment="1">
      <alignment vertical="center"/>
    </xf>
    <xf numFmtId="0" fontId="11" fillId="2" borderId="2" xfId="52" applyNumberFormat="1" applyFont="1" applyFill="1" applyBorder="1" applyAlignment="1">
      <alignment horizontal="center" vertical="center" wrapText="1"/>
    </xf>
    <xf numFmtId="177" fontId="12" fillId="2" borderId="2" xfId="0" applyNumberFormat="1" applyFont="1" applyFill="1" applyBorder="1" applyAlignment="1">
      <alignment horizontal="center" vertical="center"/>
    </xf>
    <xf numFmtId="177" fontId="12" fillId="6" borderId="2" xfId="0" applyNumberFormat="1" applyFont="1" applyFill="1" applyBorder="1" applyAlignment="1">
      <alignment horizontal="center" vertical="center"/>
    </xf>
    <xf numFmtId="177" fontId="12" fillId="4" borderId="2" xfId="0" applyNumberFormat="1" applyFont="1" applyFill="1" applyBorder="1" applyAlignment="1">
      <alignment horizontal="center" vertical="center"/>
    </xf>
    <xf numFmtId="0" fontId="12" fillId="2" borderId="2" xfId="52" applyNumberFormat="1" applyFont="1" applyFill="1" applyBorder="1" applyAlignment="1">
      <alignment horizontal="left" vertical="center" wrapText="1"/>
    </xf>
    <xf numFmtId="0" fontId="12" fillId="2" borderId="2" xfId="2" applyNumberFormat="1" applyFont="1" applyFill="1" applyBorder="1" applyAlignment="1">
      <alignment vertical="center"/>
    </xf>
    <xf numFmtId="177" fontId="13" fillId="4" borderId="2" xfId="52" applyNumberFormat="1" applyFont="1" applyFill="1" applyBorder="1" applyAlignment="1">
      <alignment horizontal="right" vertical="center" wrapText="1"/>
    </xf>
    <xf numFmtId="0" fontId="11" fillId="0" borderId="2" xfId="2" applyNumberFormat="1" applyFont="1" applyFill="1" applyBorder="1" applyAlignment="1">
      <alignment vertical="center"/>
    </xf>
    <xf numFmtId="0" fontId="11" fillId="2" borderId="2" xfId="2" applyNumberFormat="1" applyFont="1" applyFill="1" applyBorder="1" applyAlignment="1">
      <alignment vertical="center"/>
    </xf>
    <xf numFmtId="0" fontId="11" fillId="0" borderId="4" xfId="52" applyNumberFormat="1" applyFont="1" applyFill="1" applyBorder="1" applyAlignment="1">
      <alignment horizontal="center" vertical="center" wrapText="1"/>
    </xf>
    <xf numFmtId="0" fontId="12" fillId="6" borderId="2" xfId="0" applyFont="1" applyFill="1" applyBorder="1" applyAlignment="1">
      <alignment horizontal="center" vertical="center"/>
    </xf>
    <xf numFmtId="0" fontId="15" fillId="0" borderId="6" xfId="2" applyNumberFormat="1" applyFont="1" applyFill="1" applyBorder="1" applyAlignment="1">
      <alignment horizontal="center" vertical="center"/>
    </xf>
    <xf numFmtId="0" fontId="15" fillId="0" borderId="7" xfId="2" applyNumberFormat="1" applyFont="1" applyFill="1" applyBorder="1" applyAlignment="1">
      <alignment horizontal="center" vertical="center"/>
    </xf>
    <xf numFmtId="0" fontId="15" fillId="0" borderId="8" xfId="2" applyNumberFormat="1" applyFont="1" applyFill="1" applyBorder="1" applyAlignment="1">
      <alignment horizontal="center" vertical="center"/>
    </xf>
    <xf numFmtId="177" fontId="1" fillId="0" borderId="0" xfId="2" applyNumberFormat="1" applyFont="1" applyFill="1" applyBorder="1" applyAlignment="1">
      <alignment vertical="center"/>
    </xf>
    <xf numFmtId="0" fontId="15" fillId="0" borderId="2" xfId="2" applyNumberFormat="1" applyFont="1" applyFill="1" applyBorder="1" applyAlignment="1">
      <alignment vertical="center" wrapText="1"/>
    </xf>
    <xf numFmtId="0" fontId="15" fillId="2" borderId="2" xfId="2" applyNumberFormat="1" applyFont="1" applyFill="1" applyBorder="1" applyAlignment="1">
      <alignment vertical="center" wrapText="1"/>
    </xf>
    <xf numFmtId="177" fontId="1" fillId="2" borderId="0" xfId="2" applyNumberFormat="1" applyFont="1" applyFill="1" applyBorder="1" applyAlignment="1">
      <alignment vertical="center"/>
    </xf>
    <xf numFmtId="0" fontId="12" fillId="2" borderId="2" xfId="2" applyNumberFormat="1" applyFont="1" applyFill="1" applyBorder="1" applyAlignment="1">
      <alignment vertical="center" wrapText="1"/>
    </xf>
    <xf numFmtId="0" fontId="11" fillId="0" borderId="2" xfId="2" applyNumberFormat="1" applyFont="1" applyFill="1" applyBorder="1" applyAlignment="1">
      <alignment vertical="center" wrapText="1"/>
    </xf>
    <xf numFmtId="0" fontId="3" fillId="2" borderId="0" xfId="2" applyNumberFormat="1" applyFont="1" applyFill="1" applyBorder="1" applyAlignment="1">
      <alignment vertical="center"/>
    </xf>
    <xf numFmtId="0" fontId="4" fillId="2" borderId="0" xfId="2" applyNumberFormat="1" applyFont="1" applyFill="1" applyBorder="1" applyAlignment="1">
      <alignment vertical="center"/>
    </xf>
    <xf numFmtId="0" fontId="4" fillId="0" borderId="0" xfId="2" applyNumberFormat="1" applyFont="1" applyFill="1" applyBorder="1" applyAlignment="1">
      <alignment horizontal="left" vertical="center"/>
    </xf>
    <xf numFmtId="0" fontId="18" fillId="2" borderId="0" xfId="2" applyNumberFormat="1" applyFont="1" applyFill="1" applyBorder="1" applyAlignment="1" quotePrefix="1">
      <alignment vertical="center"/>
    </xf>
  </cellXfs>
  <cellStyles count="53">
    <cellStyle name="常规" xfId="0" builtinId="0"/>
    <cellStyle name="货币[0]" xfId="1" builtinId="7"/>
    <cellStyle name="常规_副本西藏自治区贫困县统筹整合使用财政涉农资金情况统计表（模版）参考表" xfId="2"/>
    <cellStyle name="常规 2 2 2 2"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37"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0"/>
  <sheetViews>
    <sheetView workbookViewId="0">
      <pane ySplit="4" topLeftCell="A53" activePane="bottomLeft" state="frozen"/>
      <selection/>
      <selection pane="bottomLeft" activeCell="E63" sqref="E63"/>
    </sheetView>
  </sheetViews>
  <sheetFormatPr defaultColWidth="9" defaultRowHeight="13.5" customHeight="1"/>
  <cols>
    <col min="1" max="1" width="3.75" style="6" customWidth="1"/>
    <col min="2" max="2" width="23.625" style="6" customWidth="1"/>
    <col min="3" max="3" width="11.125" style="6" customWidth="1"/>
    <col min="4" max="4" width="9.75" style="6" customWidth="1"/>
    <col min="5" max="5" width="10.125" style="90" customWidth="1"/>
    <col min="6" max="6" width="9.75" style="90" customWidth="1"/>
    <col min="7" max="7" width="10" style="90" customWidth="1"/>
    <col min="8" max="8" width="10.5" style="90" customWidth="1"/>
    <col min="9" max="9" width="9.75" style="90" customWidth="1"/>
    <col min="10" max="10" width="10.625" style="90" customWidth="1"/>
    <col min="11" max="11" width="9.875" style="90" customWidth="1"/>
    <col min="12" max="12" width="10.375" style="90" customWidth="1"/>
    <col min="13" max="14" width="9" style="90" customWidth="1"/>
    <col min="15" max="15" width="11.375" style="90" customWidth="1"/>
    <col min="16" max="16" width="8.625" style="90" customWidth="1"/>
    <col min="17" max="17" width="27" style="6" customWidth="1"/>
    <col min="18" max="18" width="13.125" style="6" customWidth="1"/>
    <col min="19" max="19" width="11.125" style="6" customWidth="1"/>
    <col min="20" max="16384" width="9" style="6"/>
  </cols>
  <sheetData>
    <row r="1" ht="33" customHeight="1" spans="1:17">
      <c r="A1" s="91" t="s">
        <v>0</v>
      </c>
      <c r="B1" s="91"/>
      <c r="C1" s="91"/>
      <c r="D1" s="91"/>
      <c r="E1" s="91"/>
      <c r="F1" s="91"/>
      <c r="G1" s="91"/>
      <c r="H1" s="91"/>
      <c r="I1" s="91"/>
      <c r="J1" s="91"/>
      <c r="K1" s="91"/>
      <c r="L1" s="91"/>
      <c r="M1" s="91"/>
      <c r="N1" s="91"/>
      <c r="O1" s="91"/>
      <c r="P1" s="91"/>
      <c r="Q1" s="91"/>
    </row>
    <row r="2" s="1" customFormat="1" ht="21.75" customHeight="1" spans="1:17">
      <c r="A2" s="56" t="s">
        <v>1</v>
      </c>
      <c r="B2" s="92" t="s">
        <v>2</v>
      </c>
      <c r="C2" s="93" t="s">
        <v>3</v>
      </c>
      <c r="D2" s="94"/>
      <c r="E2" s="94"/>
      <c r="F2" s="94"/>
      <c r="G2" s="94"/>
      <c r="H2" s="94"/>
      <c r="I2" s="94"/>
      <c r="J2" s="94"/>
      <c r="K2" s="94"/>
      <c r="L2" s="94"/>
      <c r="M2" s="94"/>
      <c r="N2" s="94"/>
      <c r="O2" s="94"/>
      <c r="P2" s="128"/>
      <c r="Q2" s="130" t="s">
        <v>4</v>
      </c>
    </row>
    <row r="3" s="1" customFormat="1" ht="21.75" customHeight="1" spans="1:17">
      <c r="A3" s="56"/>
      <c r="B3" s="95"/>
      <c r="C3" s="92" t="s">
        <v>5</v>
      </c>
      <c r="D3" s="93" t="s">
        <v>6</v>
      </c>
      <c r="E3" s="94"/>
      <c r="F3" s="94"/>
      <c r="G3" s="94"/>
      <c r="H3" s="94"/>
      <c r="I3" s="94"/>
      <c r="J3" s="94"/>
      <c r="K3" s="94"/>
      <c r="L3" s="94"/>
      <c r="M3" s="94"/>
      <c r="N3" s="94"/>
      <c r="O3" s="94"/>
      <c r="P3" s="128"/>
      <c r="Q3" s="131"/>
    </row>
    <row r="4" s="1" customFormat="1" ht="29.25" customHeight="1" spans="1:19">
      <c r="A4" s="56" t="s">
        <v>7</v>
      </c>
      <c r="B4" s="96"/>
      <c r="C4" s="96"/>
      <c r="D4" s="56" t="s">
        <v>8</v>
      </c>
      <c r="E4" s="97" t="s">
        <v>9</v>
      </c>
      <c r="F4" s="97" t="s">
        <v>10</v>
      </c>
      <c r="G4" s="97" t="s">
        <v>11</v>
      </c>
      <c r="H4" s="97" t="s">
        <v>12</v>
      </c>
      <c r="I4" s="97" t="s">
        <v>13</v>
      </c>
      <c r="J4" s="97" t="s">
        <v>14</v>
      </c>
      <c r="K4" s="97" t="s">
        <v>15</v>
      </c>
      <c r="L4" s="97" t="s">
        <v>16</v>
      </c>
      <c r="M4" s="97" t="s">
        <v>17</v>
      </c>
      <c r="N4" s="97" t="s">
        <v>18</v>
      </c>
      <c r="O4" s="97" t="s">
        <v>19</v>
      </c>
      <c r="P4" s="97" t="s">
        <v>20</v>
      </c>
      <c r="Q4" s="132"/>
      <c r="S4" s="133"/>
    </row>
    <row r="5" s="1" customFormat="1" ht="30" customHeight="1" spans="1:19">
      <c r="A5" s="56" t="s">
        <v>21</v>
      </c>
      <c r="B5" s="98" t="s">
        <v>22</v>
      </c>
      <c r="C5" s="99">
        <f>SUM(C6:C26)</f>
        <v>70646.61</v>
      </c>
      <c r="D5" s="99">
        <f>SUM(D6:D26)</f>
        <v>5853.37</v>
      </c>
      <c r="E5" s="99">
        <f t="shared" ref="E5:P5" si="0">SUM(E6:E26)</f>
        <v>8548.37</v>
      </c>
      <c r="F5" s="99">
        <f t="shared" si="0"/>
        <v>10653.24</v>
      </c>
      <c r="G5" s="99">
        <f t="shared" si="0"/>
        <v>6688.37</v>
      </c>
      <c r="H5" s="99">
        <f t="shared" si="0"/>
        <v>11402.39</v>
      </c>
      <c r="I5" s="99">
        <f t="shared" si="0"/>
        <v>3496.06</v>
      </c>
      <c r="J5" s="99">
        <f t="shared" si="0"/>
        <v>9073.4</v>
      </c>
      <c r="K5" s="99">
        <f t="shared" si="0"/>
        <v>6506.55</v>
      </c>
      <c r="L5" s="99">
        <f t="shared" si="0"/>
        <v>7125.92</v>
      </c>
      <c r="M5" s="99">
        <f t="shared" si="0"/>
        <v>1033.57</v>
      </c>
      <c r="N5" s="99">
        <f t="shared" si="0"/>
        <v>216.37</v>
      </c>
      <c r="O5" s="99">
        <f t="shared" si="0"/>
        <v>8.03</v>
      </c>
      <c r="P5" s="99">
        <f t="shared" si="0"/>
        <v>40.97</v>
      </c>
      <c r="Q5" s="134"/>
      <c r="R5" s="133"/>
      <c r="S5" s="133"/>
    </row>
    <row r="6" s="2" customFormat="1" ht="33" customHeight="1" spans="1:19">
      <c r="A6" s="51">
        <v>1</v>
      </c>
      <c r="B6" s="100" t="s">
        <v>23</v>
      </c>
      <c r="C6" s="101">
        <f>SUM(E6:P6)</f>
        <v>40800</v>
      </c>
      <c r="D6" s="102"/>
      <c r="E6" s="102">
        <v>7135.34</v>
      </c>
      <c r="F6" s="102">
        <v>5506.09</v>
      </c>
      <c r="G6" s="103">
        <f>4678.19+401.9</f>
        <v>5080.09</v>
      </c>
      <c r="H6" s="102">
        <v>7018.29</v>
      </c>
      <c r="I6" s="102">
        <v>2568.56</v>
      </c>
      <c r="J6" s="102">
        <v>5552.9</v>
      </c>
      <c r="K6" s="102">
        <v>4256.85</v>
      </c>
      <c r="L6" s="102">
        <v>3379.27</v>
      </c>
      <c r="M6" s="102">
        <v>95.32</v>
      </c>
      <c r="N6" s="102">
        <v>187.32</v>
      </c>
      <c r="O6" s="103"/>
      <c r="P6" s="102">
        <v>19.97</v>
      </c>
      <c r="Q6" s="135" t="s">
        <v>24</v>
      </c>
      <c r="R6" s="133"/>
      <c r="S6" s="133"/>
    </row>
    <row r="7" s="2" customFormat="1" ht="27.75" customHeight="1" spans="1:19">
      <c r="A7" s="51"/>
      <c r="B7" s="104"/>
      <c r="C7" s="105">
        <v>6458.75</v>
      </c>
      <c r="D7" s="105">
        <v>0</v>
      </c>
      <c r="E7" s="106">
        <v>224.24</v>
      </c>
      <c r="F7" s="106">
        <v>1644.71</v>
      </c>
      <c r="G7" s="107">
        <f>1097.38+20</f>
        <v>1117.38</v>
      </c>
      <c r="H7" s="106">
        <v>2714.53</v>
      </c>
      <c r="I7" s="106">
        <v>159.39</v>
      </c>
      <c r="J7" s="106">
        <v>112.79</v>
      </c>
      <c r="K7" s="106">
        <v>216.9</v>
      </c>
      <c r="L7" s="106">
        <v>201.78</v>
      </c>
      <c r="M7" s="106">
        <v>20</v>
      </c>
      <c r="N7" s="106">
        <v>20</v>
      </c>
      <c r="O7" s="107">
        <v>7.03</v>
      </c>
      <c r="P7" s="106">
        <v>20</v>
      </c>
      <c r="Q7" s="135"/>
      <c r="R7" s="133"/>
      <c r="S7" s="133"/>
    </row>
    <row r="8" s="2" customFormat="1" ht="26.25" customHeight="1" spans="1:19">
      <c r="A8" s="51">
        <v>2</v>
      </c>
      <c r="B8" s="100" t="s">
        <v>25</v>
      </c>
      <c r="C8" s="101">
        <v>5520.97</v>
      </c>
      <c r="D8" s="102">
        <v>627.97</v>
      </c>
      <c r="E8" s="108"/>
      <c r="F8" s="108">
        <v>2561</v>
      </c>
      <c r="G8" s="108"/>
      <c r="H8" s="108">
        <v>900</v>
      </c>
      <c r="I8" s="108"/>
      <c r="J8" s="108">
        <v>1432</v>
      </c>
      <c r="K8" s="108"/>
      <c r="L8" s="108"/>
      <c r="M8" s="108"/>
      <c r="N8" s="108"/>
      <c r="O8" s="108"/>
      <c r="P8" s="108"/>
      <c r="Q8" s="135" t="s">
        <v>26</v>
      </c>
      <c r="R8" s="133"/>
      <c r="S8" s="133"/>
    </row>
    <row r="9" s="2" customFormat="1" ht="25.5" customHeight="1" spans="1:19">
      <c r="A9" s="51"/>
      <c r="B9" s="104"/>
      <c r="C9" s="109">
        <v>1100</v>
      </c>
      <c r="D9" s="109"/>
      <c r="E9" s="110"/>
      <c r="F9" s="110">
        <v>700</v>
      </c>
      <c r="G9" s="110"/>
      <c r="H9" s="110"/>
      <c r="I9" s="110"/>
      <c r="J9" s="110"/>
      <c r="K9" s="110"/>
      <c r="L9" s="110"/>
      <c r="M9" s="110">
        <v>400</v>
      </c>
      <c r="N9" s="110"/>
      <c r="O9" s="110"/>
      <c r="P9" s="110"/>
      <c r="Q9" s="135"/>
      <c r="R9" s="133"/>
      <c r="S9" s="133"/>
    </row>
    <row r="10" s="2" customFormat="1" ht="63.75" customHeight="1" spans="1:19">
      <c r="A10" s="51">
        <v>3</v>
      </c>
      <c r="B10" s="111" t="s">
        <v>27</v>
      </c>
      <c r="C10" s="101">
        <v>1541</v>
      </c>
      <c r="D10" s="102">
        <v>128</v>
      </c>
      <c r="E10" s="108">
        <v>56</v>
      </c>
      <c r="F10" s="108">
        <v>31.5</v>
      </c>
      <c r="G10" s="108">
        <v>75</v>
      </c>
      <c r="H10" s="108">
        <v>67</v>
      </c>
      <c r="I10" s="108">
        <v>2</v>
      </c>
      <c r="J10" s="108">
        <v>602</v>
      </c>
      <c r="K10" s="108">
        <v>128</v>
      </c>
      <c r="L10" s="108">
        <v>448.5</v>
      </c>
      <c r="M10" s="108"/>
      <c r="N10" s="108">
        <v>1</v>
      </c>
      <c r="O10" s="108">
        <v>1</v>
      </c>
      <c r="P10" s="108">
        <v>1</v>
      </c>
      <c r="Q10" s="135" t="s">
        <v>28</v>
      </c>
      <c r="R10" s="133"/>
      <c r="S10" s="133"/>
    </row>
    <row r="11" s="2" customFormat="1" ht="30.75" customHeight="1" spans="1:19">
      <c r="A11" s="51">
        <v>4</v>
      </c>
      <c r="B11" s="100" t="s">
        <v>29</v>
      </c>
      <c r="C11" s="101">
        <v>7425.89</v>
      </c>
      <c r="D11" s="102">
        <v>52.3</v>
      </c>
      <c r="E11" s="102">
        <v>645.74</v>
      </c>
      <c r="F11" s="102">
        <v>209.94</v>
      </c>
      <c r="G11" s="102">
        <v>393.5</v>
      </c>
      <c r="H11" s="102">
        <v>590.92</v>
      </c>
      <c r="I11" s="102">
        <v>766.11</v>
      </c>
      <c r="J11" s="102">
        <f>310.06+1063.65</f>
        <v>1373.71</v>
      </c>
      <c r="K11" s="102">
        <f>1318.2+103.6</f>
        <v>1421.8</v>
      </c>
      <c r="L11" s="102">
        <f>1399.12+572.75</f>
        <v>1971.87</v>
      </c>
      <c r="M11" s="102"/>
      <c r="N11" s="102"/>
      <c r="O11" s="102"/>
      <c r="P11" s="102"/>
      <c r="Q11" s="135" t="s">
        <v>30</v>
      </c>
      <c r="R11" s="133"/>
      <c r="S11" s="133"/>
    </row>
    <row r="12" s="2" customFormat="1" ht="32.25" customHeight="1" spans="1:19">
      <c r="A12" s="51"/>
      <c r="B12" s="104"/>
      <c r="C12" s="112">
        <v>3000</v>
      </c>
      <c r="D12" s="113">
        <f>3000-554.9</f>
        <v>2445.1</v>
      </c>
      <c r="E12" s="113">
        <v>127.05</v>
      </c>
      <c r="F12" s="113"/>
      <c r="G12" s="113">
        <v>22.4</v>
      </c>
      <c r="H12" s="113">
        <v>111.65</v>
      </c>
      <c r="I12" s="113"/>
      <c r="J12" s="113"/>
      <c r="K12" s="113">
        <v>39</v>
      </c>
      <c r="L12" s="113">
        <v>80.5</v>
      </c>
      <c r="M12" s="113">
        <v>166.25</v>
      </c>
      <c r="N12" s="113">
        <v>8.05</v>
      </c>
      <c r="O12" s="113"/>
      <c r="P12" s="113"/>
      <c r="Q12" s="135" t="s">
        <v>31</v>
      </c>
      <c r="R12" s="133"/>
      <c r="S12" s="133"/>
    </row>
    <row r="13" s="1" customFormat="1" ht="21" customHeight="1" spans="1:19">
      <c r="A13" s="98">
        <v>5</v>
      </c>
      <c r="B13" s="114" t="s">
        <v>32</v>
      </c>
      <c r="C13" s="99">
        <f t="shared" ref="C13:C19" si="1">SUM(E13:P13)</f>
        <v>0</v>
      </c>
      <c r="D13" s="115"/>
      <c r="E13" s="102"/>
      <c r="F13" s="102"/>
      <c r="G13" s="102"/>
      <c r="H13" s="102"/>
      <c r="I13" s="102"/>
      <c r="J13" s="102"/>
      <c r="K13" s="102"/>
      <c r="L13" s="102"/>
      <c r="M13" s="102"/>
      <c r="N13" s="102"/>
      <c r="O13" s="102"/>
      <c r="P13" s="102"/>
      <c r="Q13" s="134"/>
      <c r="R13" s="133"/>
      <c r="S13" s="133"/>
    </row>
    <row r="14" s="1" customFormat="1" ht="21" customHeight="1" spans="1:19">
      <c r="A14" s="98">
        <v>6</v>
      </c>
      <c r="B14" s="114" t="s">
        <v>33</v>
      </c>
      <c r="C14" s="99">
        <f t="shared" si="1"/>
        <v>0</v>
      </c>
      <c r="D14" s="115">
        <v>0</v>
      </c>
      <c r="E14" s="102"/>
      <c r="F14" s="102"/>
      <c r="G14" s="102"/>
      <c r="H14" s="102"/>
      <c r="I14" s="102"/>
      <c r="J14" s="102"/>
      <c r="K14" s="102"/>
      <c r="L14" s="102"/>
      <c r="M14" s="102"/>
      <c r="N14" s="102"/>
      <c r="O14" s="102"/>
      <c r="P14" s="102"/>
      <c r="Q14" s="134"/>
      <c r="R14" s="133"/>
      <c r="S14" s="133"/>
    </row>
    <row r="15" s="1" customFormat="1" ht="36" customHeight="1" spans="1:19">
      <c r="A15" s="98">
        <v>7</v>
      </c>
      <c r="B15" s="114" t="s">
        <v>34</v>
      </c>
      <c r="C15" s="99">
        <f t="shared" si="1"/>
        <v>0</v>
      </c>
      <c r="D15" s="115" t="s">
        <v>35</v>
      </c>
      <c r="E15" s="102"/>
      <c r="F15" s="102"/>
      <c r="G15" s="102"/>
      <c r="H15" s="102"/>
      <c r="I15" s="102"/>
      <c r="J15" s="102"/>
      <c r="K15" s="102"/>
      <c r="L15" s="102"/>
      <c r="M15" s="102"/>
      <c r="N15" s="102"/>
      <c r="O15" s="102"/>
      <c r="P15" s="102"/>
      <c r="Q15" s="134"/>
      <c r="R15" s="133"/>
      <c r="S15" s="133"/>
    </row>
    <row r="16" s="1" customFormat="1" ht="29.25" customHeight="1" spans="1:19">
      <c r="A16" s="98">
        <v>8</v>
      </c>
      <c r="B16" s="114" t="s">
        <v>36</v>
      </c>
      <c r="C16" s="105">
        <v>1240</v>
      </c>
      <c r="D16" s="116">
        <v>0</v>
      </c>
      <c r="E16" s="113"/>
      <c r="F16" s="113"/>
      <c r="G16" s="113"/>
      <c r="H16" s="113"/>
      <c r="I16" s="113"/>
      <c r="J16" s="113"/>
      <c r="K16" s="113">
        <v>444</v>
      </c>
      <c r="L16" s="113">
        <v>444</v>
      </c>
      <c r="M16" s="113">
        <v>352</v>
      </c>
      <c r="N16" s="113"/>
      <c r="O16" s="113"/>
      <c r="P16" s="113"/>
      <c r="Q16" s="135" t="s">
        <v>37</v>
      </c>
      <c r="R16" s="133"/>
      <c r="S16" s="133"/>
    </row>
    <row r="17" s="1" customFormat="1" ht="31.5" customHeight="1" spans="1:19">
      <c r="A17" s="98">
        <v>9</v>
      </c>
      <c r="B17" s="114" t="s">
        <v>38</v>
      </c>
      <c r="C17" s="99">
        <f t="shared" si="1"/>
        <v>0</v>
      </c>
      <c r="D17" s="115"/>
      <c r="E17" s="102"/>
      <c r="F17" s="102"/>
      <c r="G17" s="102"/>
      <c r="H17" s="102"/>
      <c r="I17" s="102"/>
      <c r="J17" s="102"/>
      <c r="K17" s="102"/>
      <c r="L17" s="102"/>
      <c r="M17" s="102"/>
      <c r="N17" s="102"/>
      <c r="O17" s="102"/>
      <c r="P17" s="102"/>
      <c r="Q17" s="134"/>
      <c r="R17" s="133"/>
      <c r="S17" s="133"/>
    </row>
    <row r="18" s="1" customFormat="1" ht="15" customHeight="1" spans="1:19">
      <c r="A18" s="98">
        <v>10</v>
      </c>
      <c r="B18" s="114" t="s">
        <v>39</v>
      </c>
      <c r="C18" s="99">
        <f t="shared" si="1"/>
        <v>0</v>
      </c>
      <c r="D18" s="115"/>
      <c r="E18" s="102"/>
      <c r="F18" s="102"/>
      <c r="G18" s="102"/>
      <c r="H18" s="102"/>
      <c r="I18" s="102"/>
      <c r="J18" s="102"/>
      <c r="K18" s="102"/>
      <c r="L18" s="102"/>
      <c r="M18" s="102"/>
      <c r="N18" s="102"/>
      <c r="O18" s="102"/>
      <c r="P18" s="102"/>
      <c r="Q18" s="134"/>
      <c r="R18" s="133"/>
      <c r="S18" s="133"/>
    </row>
    <row r="19" s="1" customFormat="1" ht="19.5" customHeight="1" spans="1:19">
      <c r="A19" s="98">
        <v>11</v>
      </c>
      <c r="B19" s="114" t="s">
        <v>40</v>
      </c>
      <c r="C19" s="99">
        <f t="shared" si="1"/>
        <v>0</v>
      </c>
      <c r="D19" s="115"/>
      <c r="E19" s="102"/>
      <c r="F19" s="102"/>
      <c r="G19" s="102"/>
      <c r="H19" s="102"/>
      <c r="I19" s="102"/>
      <c r="J19" s="102"/>
      <c r="K19" s="102"/>
      <c r="L19" s="102"/>
      <c r="M19" s="102"/>
      <c r="N19" s="102"/>
      <c r="O19" s="102"/>
      <c r="P19" s="102"/>
      <c r="Q19" s="134"/>
      <c r="R19" s="133"/>
      <c r="S19" s="133"/>
    </row>
    <row r="20" s="2" customFormat="1" ht="27.75" customHeight="1" spans="1:19">
      <c r="A20" s="51">
        <v>12</v>
      </c>
      <c r="B20" s="111" t="s">
        <v>41</v>
      </c>
      <c r="C20" s="101">
        <v>600</v>
      </c>
      <c r="D20" s="102"/>
      <c r="E20" s="102"/>
      <c r="F20" s="102"/>
      <c r="G20" s="102"/>
      <c r="H20" s="102"/>
      <c r="I20" s="102"/>
      <c r="J20" s="102"/>
      <c r="K20" s="102"/>
      <c r="L20" s="102">
        <v>600</v>
      </c>
      <c r="M20" s="102"/>
      <c r="N20" s="102"/>
      <c r="O20" s="102"/>
      <c r="P20" s="102"/>
      <c r="Q20" s="135" t="s">
        <v>26</v>
      </c>
      <c r="R20" s="133"/>
      <c r="S20" s="133"/>
    </row>
    <row r="21" s="2" customFormat="1" ht="30.95" customHeight="1" spans="1:19">
      <c r="A21" s="51">
        <v>13</v>
      </c>
      <c r="B21" s="111" t="s">
        <v>42</v>
      </c>
      <c r="C21" s="101">
        <f>SUM(E21:P21)</f>
        <v>0</v>
      </c>
      <c r="D21" s="102"/>
      <c r="E21" s="102"/>
      <c r="F21" s="102"/>
      <c r="G21" s="102"/>
      <c r="H21" s="102"/>
      <c r="I21" s="102"/>
      <c r="J21" s="102"/>
      <c r="K21" s="102"/>
      <c r="L21" s="102"/>
      <c r="M21" s="102"/>
      <c r="N21" s="102"/>
      <c r="O21" s="102"/>
      <c r="P21" s="102"/>
      <c r="Q21" s="135"/>
      <c r="R21" s="133"/>
      <c r="S21" s="133"/>
    </row>
    <row r="22" s="2" customFormat="1" ht="26.25" customHeight="1" spans="1:19">
      <c r="A22" s="51">
        <v>14</v>
      </c>
      <c r="B22" s="100" t="s">
        <v>43</v>
      </c>
      <c r="C22" s="101">
        <v>360</v>
      </c>
      <c r="D22" s="102"/>
      <c r="E22" s="102">
        <v>360</v>
      </c>
      <c r="F22" s="102"/>
      <c r="G22" s="102"/>
      <c r="H22" s="102"/>
      <c r="I22" s="102"/>
      <c r="J22" s="102"/>
      <c r="K22" s="102"/>
      <c r="L22" s="102"/>
      <c r="M22" s="102"/>
      <c r="N22" s="102"/>
      <c r="O22" s="102"/>
      <c r="P22" s="102"/>
      <c r="Q22" s="135" t="s">
        <v>44</v>
      </c>
      <c r="R22" s="136"/>
      <c r="S22" s="136"/>
    </row>
    <row r="23" s="2" customFormat="1" ht="25.5" customHeight="1" spans="1:19">
      <c r="A23" s="51"/>
      <c r="B23" s="104"/>
      <c r="C23" s="117">
        <v>2600</v>
      </c>
      <c r="D23" s="118">
        <v>2600</v>
      </c>
      <c r="E23" s="102"/>
      <c r="F23" s="102"/>
      <c r="G23" s="102"/>
      <c r="H23" s="102"/>
      <c r="I23" s="102"/>
      <c r="J23" s="102"/>
      <c r="K23" s="102"/>
      <c r="L23" s="102"/>
      <c r="M23" s="102"/>
      <c r="N23" s="102"/>
      <c r="O23" s="102"/>
      <c r="P23" s="102"/>
      <c r="Q23" s="135"/>
      <c r="R23" s="136"/>
      <c r="S23" s="136"/>
    </row>
    <row r="24" s="2" customFormat="1" ht="30.95" customHeight="1" spans="1:19">
      <c r="A24" s="51">
        <v>15</v>
      </c>
      <c r="B24" s="111" t="s">
        <v>45</v>
      </c>
      <c r="C24" s="101">
        <f t="shared" ref="C24:C30" si="2">SUM(E24:P24)</f>
        <v>0</v>
      </c>
      <c r="D24" s="102"/>
      <c r="E24" s="102"/>
      <c r="F24" s="102"/>
      <c r="G24" s="102"/>
      <c r="H24" s="102"/>
      <c r="I24" s="102"/>
      <c r="J24" s="102"/>
      <c r="K24" s="102"/>
      <c r="L24" s="102"/>
      <c r="M24" s="102"/>
      <c r="N24" s="102"/>
      <c r="O24" s="102"/>
      <c r="P24" s="102"/>
      <c r="Q24" s="135"/>
      <c r="R24" s="133"/>
      <c r="S24" s="133"/>
    </row>
    <row r="25" s="2" customFormat="1" ht="23.1" customHeight="1" spans="1:19">
      <c r="A25" s="51">
        <v>16</v>
      </c>
      <c r="B25" s="111" t="s">
        <v>46</v>
      </c>
      <c r="C25" s="101">
        <f t="shared" si="2"/>
        <v>0</v>
      </c>
      <c r="D25" s="102"/>
      <c r="E25" s="102"/>
      <c r="F25" s="102"/>
      <c r="G25" s="102"/>
      <c r="H25" s="102"/>
      <c r="I25" s="102"/>
      <c r="J25" s="102"/>
      <c r="K25" s="102"/>
      <c r="L25" s="102"/>
      <c r="M25" s="102"/>
      <c r="N25" s="102"/>
      <c r="O25" s="102"/>
      <c r="P25" s="102"/>
      <c r="Q25" s="135"/>
      <c r="R25" s="133"/>
      <c r="S25" s="133"/>
    </row>
    <row r="26" s="2" customFormat="1" ht="28.5" customHeight="1" spans="1:19">
      <c r="A26" s="51">
        <v>17</v>
      </c>
      <c r="B26" s="111" t="s">
        <v>47</v>
      </c>
      <c r="C26" s="101">
        <f t="shared" si="2"/>
        <v>0</v>
      </c>
      <c r="D26" s="102"/>
      <c r="E26" s="102"/>
      <c r="F26" s="102"/>
      <c r="G26" s="102"/>
      <c r="H26" s="102"/>
      <c r="I26" s="102"/>
      <c r="J26" s="102"/>
      <c r="K26" s="102"/>
      <c r="L26" s="102"/>
      <c r="M26" s="102"/>
      <c r="N26" s="102"/>
      <c r="O26" s="102"/>
      <c r="P26" s="102"/>
      <c r="Q26" s="135"/>
      <c r="R26" s="133"/>
      <c r="S26" s="133"/>
    </row>
    <row r="27" s="2" customFormat="1" ht="18" customHeight="1" spans="1:19">
      <c r="A27" s="119"/>
      <c r="B27" s="111" t="s">
        <v>48</v>
      </c>
      <c r="C27" s="101">
        <f t="shared" si="2"/>
        <v>0</v>
      </c>
      <c r="D27" s="102"/>
      <c r="E27" s="102"/>
      <c r="F27" s="102"/>
      <c r="G27" s="102"/>
      <c r="H27" s="102"/>
      <c r="I27" s="102"/>
      <c r="J27" s="102"/>
      <c r="K27" s="102"/>
      <c r="L27" s="102"/>
      <c r="M27" s="102"/>
      <c r="N27" s="102"/>
      <c r="O27" s="102"/>
      <c r="P27" s="102"/>
      <c r="Q27" s="135"/>
      <c r="R27" s="133"/>
      <c r="S27" s="133"/>
    </row>
    <row r="28" s="2" customFormat="1" ht="18" customHeight="1" spans="1:19">
      <c r="A28" s="119"/>
      <c r="B28" s="111" t="s">
        <v>49</v>
      </c>
      <c r="C28" s="101">
        <f t="shared" si="2"/>
        <v>0</v>
      </c>
      <c r="D28" s="102"/>
      <c r="E28" s="102"/>
      <c r="F28" s="102"/>
      <c r="G28" s="102"/>
      <c r="H28" s="102"/>
      <c r="I28" s="102"/>
      <c r="J28" s="102"/>
      <c r="K28" s="102"/>
      <c r="L28" s="102"/>
      <c r="M28" s="102"/>
      <c r="N28" s="102"/>
      <c r="O28" s="102"/>
      <c r="P28" s="102"/>
      <c r="Q28" s="135"/>
      <c r="R28" s="133"/>
      <c r="S28" s="133"/>
    </row>
    <row r="29" s="2" customFormat="1" ht="18" customHeight="1" spans="1:19">
      <c r="A29" s="119"/>
      <c r="B29" s="111" t="s">
        <v>50</v>
      </c>
      <c r="C29" s="101">
        <f t="shared" si="2"/>
        <v>0</v>
      </c>
      <c r="D29" s="102"/>
      <c r="E29" s="102"/>
      <c r="F29" s="102"/>
      <c r="G29" s="102"/>
      <c r="H29" s="102"/>
      <c r="I29" s="102"/>
      <c r="J29" s="102"/>
      <c r="K29" s="102"/>
      <c r="L29" s="102"/>
      <c r="M29" s="102"/>
      <c r="N29" s="102"/>
      <c r="O29" s="102"/>
      <c r="P29" s="102"/>
      <c r="Q29" s="135"/>
      <c r="R29" s="133"/>
      <c r="S29" s="133"/>
    </row>
    <row r="30" s="2" customFormat="1" ht="21" customHeight="1" spans="1:19">
      <c r="A30" s="119"/>
      <c r="B30" s="111" t="s">
        <v>51</v>
      </c>
      <c r="C30" s="101">
        <f t="shared" si="2"/>
        <v>0</v>
      </c>
      <c r="D30" s="102"/>
      <c r="E30" s="102"/>
      <c r="F30" s="102"/>
      <c r="G30" s="102"/>
      <c r="H30" s="102"/>
      <c r="I30" s="102"/>
      <c r="J30" s="102"/>
      <c r="K30" s="102"/>
      <c r="L30" s="102"/>
      <c r="M30" s="102"/>
      <c r="N30" s="102"/>
      <c r="O30" s="102"/>
      <c r="P30" s="102"/>
      <c r="Q30" s="135"/>
      <c r="R30" s="133"/>
      <c r="S30" s="133"/>
    </row>
    <row r="31" s="2" customFormat="1" ht="29.25" customHeight="1" spans="1:19">
      <c r="A31" s="119"/>
      <c r="B31" s="51" t="s">
        <v>52</v>
      </c>
      <c r="C31" s="101">
        <f>SUM(C32:C44)</f>
        <v>38793.15</v>
      </c>
      <c r="D31" s="101">
        <f t="shared" ref="D31:P31" si="3">SUM(D32:D44)</f>
        <v>12407.09</v>
      </c>
      <c r="E31" s="101">
        <f t="shared" si="3"/>
        <v>1795.78</v>
      </c>
      <c r="F31" s="101">
        <f t="shared" si="3"/>
        <v>2128.05</v>
      </c>
      <c r="G31" s="101">
        <f t="shared" si="3"/>
        <v>2966.61</v>
      </c>
      <c r="H31" s="101">
        <f t="shared" si="3"/>
        <v>743.74</v>
      </c>
      <c r="I31" s="101">
        <f t="shared" si="3"/>
        <v>1187</v>
      </c>
      <c r="J31" s="101">
        <f t="shared" si="3"/>
        <v>1718.58</v>
      </c>
      <c r="K31" s="101">
        <f t="shared" si="3"/>
        <v>5251.4</v>
      </c>
      <c r="L31" s="101">
        <f t="shared" si="3"/>
        <v>7230.1</v>
      </c>
      <c r="M31" s="101">
        <f t="shared" si="3"/>
        <v>1136.3</v>
      </c>
      <c r="N31" s="101">
        <f t="shared" si="3"/>
        <v>1088.78</v>
      </c>
      <c r="O31" s="101">
        <f t="shared" si="3"/>
        <v>446.48</v>
      </c>
      <c r="P31" s="101">
        <f t="shared" si="3"/>
        <v>693.24</v>
      </c>
      <c r="Q31" s="135"/>
      <c r="R31" s="133"/>
      <c r="S31" s="133"/>
    </row>
    <row r="32" s="2" customFormat="1" ht="55.5" customHeight="1" spans="1:19">
      <c r="A32" s="51">
        <v>1</v>
      </c>
      <c r="B32" s="111" t="s">
        <v>23</v>
      </c>
      <c r="C32" s="52">
        <v>10492.8</v>
      </c>
      <c r="D32" s="113">
        <v>0</v>
      </c>
      <c r="E32" s="120">
        <v>140</v>
      </c>
      <c r="F32" s="121">
        <f>285+500</f>
        <v>785</v>
      </c>
      <c r="G32" s="122">
        <f>140+678.1</f>
        <v>818.1</v>
      </c>
      <c r="H32" s="122">
        <f>54.92+9.52</f>
        <v>64.44</v>
      </c>
      <c r="I32" s="120">
        <v>140</v>
      </c>
      <c r="J32" s="120">
        <v>511.58</v>
      </c>
      <c r="K32" s="120">
        <v>2323</v>
      </c>
      <c r="L32" s="120">
        <v>5513.95</v>
      </c>
      <c r="M32" s="120">
        <v>30</v>
      </c>
      <c r="N32" s="120">
        <v>126.45</v>
      </c>
      <c r="O32" s="122">
        <f>697.9-687.62</f>
        <v>10.28</v>
      </c>
      <c r="P32" s="120">
        <v>30</v>
      </c>
      <c r="Q32" s="135" t="s">
        <v>53</v>
      </c>
      <c r="R32" s="133"/>
      <c r="S32" s="133"/>
    </row>
    <row r="33" s="2" customFormat="1" ht="32.25" customHeight="1" spans="1:19">
      <c r="A33" s="51">
        <v>2</v>
      </c>
      <c r="B33" s="111" t="s">
        <v>54</v>
      </c>
      <c r="C33" s="101">
        <f>SUM(E33:P33)</f>
        <v>2800</v>
      </c>
      <c r="D33" s="102"/>
      <c r="E33" s="108">
        <v>276.93</v>
      </c>
      <c r="F33" s="108"/>
      <c r="G33" s="108">
        <v>250</v>
      </c>
      <c r="H33" s="108"/>
      <c r="I33" s="108"/>
      <c r="J33" s="108">
        <v>650</v>
      </c>
      <c r="K33" s="108"/>
      <c r="L33" s="108">
        <v>200</v>
      </c>
      <c r="M33" s="108"/>
      <c r="N33" s="108">
        <v>759.61</v>
      </c>
      <c r="O33" s="108">
        <v>100</v>
      </c>
      <c r="P33" s="108">
        <v>563.46</v>
      </c>
      <c r="Q33" s="137" t="s">
        <v>55</v>
      </c>
      <c r="R33" s="133"/>
      <c r="S33" s="133"/>
    </row>
    <row r="34" s="2" customFormat="1" ht="66.75" customHeight="1" spans="1:19">
      <c r="A34" s="55">
        <v>3</v>
      </c>
      <c r="B34" s="123" t="s">
        <v>27</v>
      </c>
      <c r="C34" s="53">
        <v>2050.93</v>
      </c>
      <c r="D34" s="124">
        <f>131.4+416.43</f>
        <v>547.83</v>
      </c>
      <c r="E34" s="108"/>
      <c r="F34" s="108">
        <f>22.5+26</f>
        <v>48.5</v>
      </c>
      <c r="G34" s="108">
        <f>31.5+200</f>
        <v>231.5</v>
      </c>
      <c r="H34" s="108">
        <v>22.5</v>
      </c>
      <c r="I34" s="108">
        <v>27</v>
      </c>
      <c r="J34" s="108">
        <f>27+130</f>
        <v>157</v>
      </c>
      <c r="K34" s="108">
        <f>600+22.5+250</f>
        <v>872.5</v>
      </c>
      <c r="L34" s="108">
        <f>27+100</f>
        <v>127</v>
      </c>
      <c r="M34" s="108"/>
      <c r="N34" s="108">
        <v>0.9</v>
      </c>
      <c r="O34" s="108">
        <v>16.2</v>
      </c>
      <c r="P34" s="108"/>
      <c r="Q34" s="137" t="s">
        <v>56</v>
      </c>
      <c r="R34" s="133"/>
      <c r="S34" s="133"/>
    </row>
    <row r="35" s="2" customFormat="1" ht="39" customHeight="1" spans="1:19">
      <c r="A35" s="51">
        <v>4</v>
      </c>
      <c r="B35" s="111" t="s">
        <v>57</v>
      </c>
      <c r="C35" s="101">
        <v>13024.42</v>
      </c>
      <c r="D35" s="102">
        <f>8859.26+3000</f>
        <v>11859.26</v>
      </c>
      <c r="E35" s="108"/>
      <c r="F35" s="108"/>
      <c r="G35" s="108">
        <v>765.16</v>
      </c>
      <c r="H35" s="108"/>
      <c r="I35" s="108"/>
      <c r="J35" s="108"/>
      <c r="K35" s="108"/>
      <c r="L35" s="108"/>
      <c r="M35" s="108">
        <v>200</v>
      </c>
      <c r="N35" s="108"/>
      <c r="O35" s="108">
        <v>200</v>
      </c>
      <c r="P35" s="108"/>
      <c r="Q35" s="135" t="s">
        <v>26</v>
      </c>
      <c r="R35" s="133"/>
      <c r="S35" s="133"/>
    </row>
    <row r="36" s="2" customFormat="1" ht="23.25" customHeight="1" spans="1:19">
      <c r="A36" s="51">
        <v>5</v>
      </c>
      <c r="B36" s="111" t="s">
        <v>58</v>
      </c>
      <c r="C36" s="101">
        <f>SUM(E36:P36)</f>
        <v>0</v>
      </c>
      <c r="D36" s="102"/>
      <c r="E36" s="108"/>
      <c r="F36" s="108"/>
      <c r="G36" s="108"/>
      <c r="H36" s="108"/>
      <c r="I36" s="108"/>
      <c r="J36" s="108"/>
      <c r="K36" s="108"/>
      <c r="L36" s="108"/>
      <c r="M36" s="108"/>
      <c r="N36" s="108"/>
      <c r="O36" s="108"/>
      <c r="P36" s="108"/>
      <c r="Q36" s="135"/>
      <c r="R36" s="133"/>
      <c r="S36" s="133"/>
    </row>
    <row r="37" s="2" customFormat="1" ht="26.25" customHeight="1" spans="1:19">
      <c r="A37" s="51">
        <v>6</v>
      </c>
      <c r="B37" s="111" t="s">
        <v>59</v>
      </c>
      <c r="C37" s="101">
        <f>SUM(E37:P37)</f>
        <v>0</v>
      </c>
      <c r="D37" s="102"/>
      <c r="E37" s="102"/>
      <c r="F37" s="102"/>
      <c r="G37" s="102"/>
      <c r="H37" s="102"/>
      <c r="I37" s="102"/>
      <c r="J37" s="102"/>
      <c r="K37" s="102"/>
      <c r="L37" s="102"/>
      <c r="M37" s="102"/>
      <c r="N37" s="102"/>
      <c r="O37" s="102"/>
      <c r="P37" s="102"/>
      <c r="Q37" s="135"/>
      <c r="R37" s="133"/>
      <c r="S37" s="133"/>
    </row>
    <row r="38" s="2" customFormat="1" ht="27" customHeight="1" spans="1:19">
      <c r="A38" s="51">
        <v>7</v>
      </c>
      <c r="B38" s="111" t="s">
        <v>43</v>
      </c>
      <c r="C38" s="52">
        <v>3385</v>
      </c>
      <c r="D38" s="102">
        <v>0</v>
      </c>
      <c r="E38" s="108">
        <v>798.85</v>
      </c>
      <c r="F38" s="108">
        <v>634.55</v>
      </c>
      <c r="G38" s="108">
        <v>521.85</v>
      </c>
      <c r="H38" s="108">
        <v>36.8</v>
      </c>
      <c r="I38" s="108">
        <v>0</v>
      </c>
      <c r="J38" s="108">
        <v>0</v>
      </c>
      <c r="K38" s="129">
        <f>735.7+0.2</f>
        <v>735.9</v>
      </c>
      <c r="L38" s="108">
        <v>489.15</v>
      </c>
      <c r="M38" s="108">
        <v>6.3</v>
      </c>
      <c r="N38" s="108">
        <v>101.82</v>
      </c>
      <c r="O38" s="108">
        <v>0</v>
      </c>
      <c r="P38" s="108">
        <v>59.78</v>
      </c>
      <c r="Q38" s="135" t="s">
        <v>60</v>
      </c>
      <c r="R38" s="133"/>
      <c r="S38" s="133"/>
    </row>
    <row r="39" s="2" customFormat="1" ht="23.25" customHeight="1" spans="1:19">
      <c r="A39" s="51">
        <v>8</v>
      </c>
      <c r="B39" s="111" t="s">
        <v>61</v>
      </c>
      <c r="C39" s="101">
        <f>SUM(E39:P39)</f>
        <v>500</v>
      </c>
      <c r="D39" s="102"/>
      <c r="E39" s="108"/>
      <c r="F39" s="108"/>
      <c r="G39" s="108"/>
      <c r="H39" s="108"/>
      <c r="I39" s="108"/>
      <c r="J39" s="108"/>
      <c r="K39" s="108">
        <v>500</v>
      </c>
      <c r="L39" s="108"/>
      <c r="M39" s="108"/>
      <c r="N39" s="108"/>
      <c r="O39" s="108"/>
      <c r="P39" s="108"/>
      <c r="Q39" s="135"/>
      <c r="R39" s="133"/>
      <c r="S39" s="133"/>
    </row>
    <row r="40" s="2" customFormat="1" ht="24" customHeight="1" spans="1:19">
      <c r="A40" s="51">
        <v>9</v>
      </c>
      <c r="B40" s="111" t="s">
        <v>62</v>
      </c>
      <c r="C40" s="101">
        <f>SUM(E40:P40)</f>
        <v>0</v>
      </c>
      <c r="D40" s="102"/>
      <c r="E40" s="102"/>
      <c r="F40" s="102"/>
      <c r="G40" s="102"/>
      <c r="H40" s="102"/>
      <c r="I40" s="102"/>
      <c r="J40" s="102"/>
      <c r="K40" s="102"/>
      <c r="L40" s="102"/>
      <c r="M40" s="102"/>
      <c r="N40" s="102"/>
      <c r="O40" s="102"/>
      <c r="P40" s="102"/>
      <c r="Q40" s="135"/>
      <c r="R40" s="133"/>
      <c r="S40" s="133"/>
    </row>
    <row r="41" s="2" customFormat="1" ht="21" customHeight="1" spans="1:19">
      <c r="A41" s="51">
        <v>10</v>
      </c>
      <c r="B41" s="111" t="s">
        <v>63</v>
      </c>
      <c r="C41" s="101">
        <f>SUM(E41:P41)</f>
        <v>0</v>
      </c>
      <c r="D41" s="102"/>
      <c r="E41" s="102"/>
      <c r="F41" s="102"/>
      <c r="G41" s="102"/>
      <c r="H41" s="102"/>
      <c r="I41" s="102"/>
      <c r="J41" s="102"/>
      <c r="K41" s="102"/>
      <c r="L41" s="102"/>
      <c r="M41" s="102"/>
      <c r="N41" s="102"/>
      <c r="O41" s="102"/>
      <c r="P41" s="102"/>
      <c r="Q41" s="135"/>
      <c r="R41" s="133"/>
      <c r="S41" s="133"/>
    </row>
    <row r="42" s="2" customFormat="1" ht="21" customHeight="1" spans="1:19">
      <c r="A42" s="51">
        <v>11</v>
      </c>
      <c r="B42" s="111" t="s">
        <v>64</v>
      </c>
      <c r="C42" s="101">
        <f>SUM(E42:P42)</f>
        <v>0</v>
      </c>
      <c r="D42" s="102"/>
      <c r="E42" s="102"/>
      <c r="F42" s="102"/>
      <c r="G42" s="102"/>
      <c r="H42" s="102"/>
      <c r="I42" s="102"/>
      <c r="J42" s="102"/>
      <c r="K42" s="102"/>
      <c r="L42" s="102"/>
      <c r="M42" s="102"/>
      <c r="N42" s="102"/>
      <c r="O42" s="102"/>
      <c r="P42" s="102"/>
      <c r="Q42" s="135"/>
      <c r="R42" s="133"/>
      <c r="S42" s="133"/>
    </row>
    <row r="43" s="2" customFormat="1" ht="21" customHeight="1" spans="1:19">
      <c r="A43" s="51">
        <v>12</v>
      </c>
      <c r="B43" s="111" t="s">
        <v>65</v>
      </c>
      <c r="C43" s="101">
        <f>SUM(E43:P43)</f>
        <v>0</v>
      </c>
      <c r="D43" s="102"/>
      <c r="E43" s="102"/>
      <c r="F43" s="102"/>
      <c r="G43" s="102"/>
      <c r="H43" s="102"/>
      <c r="I43" s="102"/>
      <c r="J43" s="102"/>
      <c r="K43" s="102"/>
      <c r="L43" s="102"/>
      <c r="M43" s="102"/>
      <c r="N43" s="102"/>
      <c r="O43" s="102"/>
      <c r="P43" s="102"/>
      <c r="Q43" s="135"/>
      <c r="R43" s="133"/>
      <c r="S43" s="133"/>
    </row>
    <row r="44" s="2" customFormat="1" ht="67.5" customHeight="1" spans="1:19">
      <c r="A44" s="51">
        <v>13</v>
      </c>
      <c r="B44" s="111" t="s">
        <v>66</v>
      </c>
      <c r="C44" s="101">
        <v>6540</v>
      </c>
      <c r="D44" s="102"/>
      <c r="E44" s="108">
        <v>580</v>
      </c>
      <c r="F44" s="108">
        <v>660</v>
      </c>
      <c r="G44" s="108">
        <v>380</v>
      </c>
      <c r="H44" s="108">
        <v>620</v>
      </c>
      <c r="I44" s="108">
        <v>1020</v>
      </c>
      <c r="J44" s="108">
        <v>400</v>
      </c>
      <c r="K44" s="108">
        <v>820</v>
      </c>
      <c r="L44" s="108">
        <v>900</v>
      </c>
      <c r="M44" s="108">
        <v>900</v>
      </c>
      <c r="N44" s="108">
        <v>100</v>
      </c>
      <c r="O44" s="108">
        <v>120</v>
      </c>
      <c r="P44" s="108">
        <v>40</v>
      </c>
      <c r="Q44" s="135" t="s">
        <v>67</v>
      </c>
      <c r="R44" s="133"/>
      <c r="S44" s="133"/>
    </row>
    <row r="45" s="1" customFormat="1" ht="37.5" customHeight="1" spans="1:19">
      <c r="A45" s="98" t="s">
        <v>68</v>
      </c>
      <c r="B45" s="98" t="s">
        <v>69</v>
      </c>
      <c r="C45" s="99">
        <f>SUM(C46:C53)</f>
        <v>18000</v>
      </c>
      <c r="D45" s="99">
        <f t="shared" ref="D45:P45" si="4">SUM(D46:D53)</f>
        <v>1035.456</v>
      </c>
      <c r="E45" s="99">
        <f t="shared" si="4"/>
        <v>1737.02</v>
      </c>
      <c r="F45" s="99">
        <f t="shared" si="4"/>
        <v>1592.04</v>
      </c>
      <c r="G45" s="99">
        <f t="shared" si="4"/>
        <v>1207.81</v>
      </c>
      <c r="H45" s="99">
        <f t="shared" si="4"/>
        <v>3897.724</v>
      </c>
      <c r="I45" s="99">
        <f t="shared" si="4"/>
        <v>1208.48</v>
      </c>
      <c r="J45" s="99">
        <f t="shared" si="4"/>
        <v>1351.31</v>
      </c>
      <c r="K45" s="99">
        <f t="shared" si="4"/>
        <v>2275.11</v>
      </c>
      <c r="L45" s="99">
        <f t="shared" si="4"/>
        <v>1978.44</v>
      </c>
      <c r="M45" s="99">
        <f t="shared" si="4"/>
        <v>835.24</v>
      </c>
      <c r="N45" s="99">
        <f t="shared" si="4"/>
        <v>462.33</v>
      </c>
      <c r="O45" s="99">
        <f t="shared" si="4"/>
        <v>99.83</v>
      </c>
      <c r="P45" s="99">
        <f t="shared" si="4"/>
        <v>319.21</v>
      </c>
      <c r="Q45" s="134"/>
      <c r="R45" s="133"/>
      <c r="S45" s="133"/>
    </row>
    <row r="46" s="1" customFormat="1" ht="37.5" customHeight="1" spans="1:19">
      <c r="A46" s="98">
        <v>1</v>
      </c>
      <c r="B46" s="114" t="s">
        <v>23</v>
      </c>
      <c r="C46" s="99">
        <v>15000</v>
      </c>
      <c r="D46" s="113">
        <v>0</v>
      </c>
      <c r="E46" s="113">
        <v>1712.02</v>
      </c>
      <c r="F46" s="113">
        <v>1477.54</v>
      </c>
      <c r="G46" s="113">
        <v>1187.01</v>
      </c>
      <c r="H46" s="103">
        <f>2078.08+106</f>
        <v>2184.08</v>
      </c>
      <c r="I46" s="113">
        <v>1208.48</v>
      </c>
      <c r="J46" s="113">
        <v>1351.31</v>
      </c>
      <c r="K46" s="113">
        <v>2196.51</v>
      </c>
      <c r="L46" s="113">
        <v>1978.44</v>
      </c>
      <c r="M46" s="113">
        <v>835.24</v>
      </c>
      <c r="N46" s="113">
        <v>462.33</v>
      </c>
      <c r="O46" s="103">
        <f>205.83-106</f>
        <v>99.83</v>
      </c>
      <c r="P46" s="113">
        <v>307.21</v>
      </c>
      <c r="Q46" s="134" t="s">
        <v>70</v>
      </c>
      <c r="R46" s="133"/>
      <c r="S46" s="133"/>
    </row>
    <row r="47" s="1" customFormat="1" ht="15.95" customHeight="1" spans="1:19">
      <c r="A47" s="98">
        <v>2</v>
      </c>
      <c r="B47" s="114" t="s">
        <v>71</v>
      </c>
      <c r="C47" s="99">
        <f>SUM(E47:P47)</f>
        <v>0</v>
      </c>
      <c r="D47" s="115"/>
      <c r="E47" s="102"/>
      <c r="F47" s="102"/>
      <c r="G47" s="102"/>
      <c r="H47" s="102"/>
      <c r="I47" s="102"/>
      <c r="J47" s="102"/>
      <c r="K47" s="102"/>
      <c r="L47" s="102"/>
      <c r="M47" s="102"/>
      <c r="N47" s="102"/>
      <c r="O47" s="102"/>
      <c r="P47" s="102"/>
      <c r="Q47" s="134"/>
      <c r="R47" s="133"/>
      <c r="S47" s="133"/>
    </row>
    <row r="48" s="1" customFormat="1" ht="15.95" customHeight="1" spans="1:19">
      <c r="A48" s="98">
        <v>3</v>
      </c>
      <c r="B48" s="114" t="s">
        <v>72</v>
      </c>
      <c r="C48" s="99">
        <f>SUM(E48:P48)</f>
        <v>0</v>
      </c>
      <c r="D48" s="115"/>
      <c r="E48" s="102"/>
      <c r="F48" s="102"/>
      <c r="G48" s="102"/>
      <c r="H48" s="102"/>
      <c r="I48" s="102"/>
      <c r="J48" s="102"/>
      <c r="K48" s="102"/>
      <c r="L48" s="102"/>
      <c r="M48" s="102"/>
      <c r="N48" s="102"/>
      <c r="O48" s="102"/>
      <c r="P48" s="102"/>
      <c r="Q48" s="134"/>
      <c r="R48" s="133"/>
      <c r="S48" s="133"/>
    </row>
    <row r="49" s="1" customFormat="1" ht="15.95" customHeight="1" spans="1:19">
      <c r="A49" s="98">
        <v>4</v>
      </c>
      <c r="B49" s="114" t="s">
        <v>73</v>
      </c>
      <c r="C49" s="99">
        <f>SUM(E49:P49)</f>
        <v>0</v>
      </c>
      <c r="D49" s="115"/>
      <c r="E49" s="102"/>
      <c r="F49" s="102"/>
      <c r="G49" s="102"/>
      <c r="H49" s="102"/>
      <c r="I49" s="102"/>
      <c r="J49" s="102"/>
      <c r="K49" s="102"/>
      <c r="L49" s="102"/>
      <c r="M49" s="102"/>
      <c r="N49" s="102"/>
      <c r="O49" s="102"/>
      <c r="P49" s="102"/>
      <c r="Q49" s="134"/>
      <c r="R49" s="133"/>
      <c r="S49" s="133"/>
    </row>
    <row r="50" s="1" customFormat="1" ht="15.95" customHeight="1" spans="1:19">
      <c r="A50" s="98">
        <v>5</v>
      </c>
      <c r="B50" s="114" t="s">
        <v>74</v>
      </c>
      <c r="C50" s="99">
        <v>1000</v>
      </c>
      <c r="D50" s="113">
        <f>1000-300.85</f>
        <v>699.15</v>
      </c>
      <c r="E50" s="113">
        <v>25</v>
      </c>
      <c r="F50" s="113">
        <v>114.5</v>
      </c>
      <c r="G50" s="113">
        <v>20.8</v>
      </c>
      <c r="H50" s="113">
        <v>49.95</v>
      </c>
      <c r="I50" s="113">
        <v>0</v>
      </c>
      <c r="J50" s="113">
        <v>0</v>
      </c>
      <c r="K50" s="113">
        <v>78.6</v>
      </c>
      <c r="L50" s="113">
        <v>0</v>
      </c>
      <c r="M50" s="113">
        <v>0</v>
      </c>
      <c r="N50" s="113">
        <v>0</v>
      </c>
      <c r="O50" s="113">
        <v>0</v>
      </c>
      <c r="P50" s="113">
        <v>12</v>
      </c>
      <c r="Q50" s="134" t="s">
        <v>75</v>
      </c>
      <c r="R50" s="133"/>
      <c r="S50" s="133"/>
    </row>
    <row r="51" s="1" customFormat="1" ht="15.95" customHeight="1" spans="1:19">
      <c r="A51" s="98">
        <v>6</v>
      </c>
      <c r="B51" s="114" t="s">
        <v>76</v>
      </c>
      <c r="C51" s="99">
        <f>SUM(E51:P51)</f>
        <v>0</v>
      </c>
      <c r="D51" s="115"/>
      <c r="E51" s="102"/>
      <c r="F51" s="102"/>
      <c r="G51" s="102"/>
      <c r="H51" s="102"/>
      <c r="I51" s="102"/>
      <c r="J51" s="102"/>
      <c r="K51" s="102"/>
      <c r="L51" s="102"/>
      <c r="M51" s="102"/>
      <c r="N51" s="102"/>
      <c r="O51" s="102"/>
      <c r="P51" s="102"/>
      <c r="Q51" s="134"/>
      <c r="R51" s="133"/>
      <c r="S51" s="133"/>
    </row>
    <row r="52" s="1" customFormat="1" ht="15.95" customHeight="1" spans="1:19">
      <c r="A52" s="98">
        <v>7</v>
      </c>
      <c r="B52" s="114" t="s">
        <v>64</v>
      </c>
      <c r="C52" s="99">
        <f>SUM(E52:P52)</f>
        <v>0</v>
      </c>
      <c r="D52" s="115"/>
      <c r="E52" s="102"/>
      <c r="F52" s="102"/>
      <c r="G52" s="102"/>
      <c r="H52" s="102"/>
      <c r="I52" s="102"/>
      <c r="J52" s="102"/>
      <c r="K52" s="102"/>
      <c r="L52" s="102"/>
      <c r="M52" s="102"/>
      <c r="N52" s="102"/>
      <c r="O52" s="102"/>
      <c r="P52" s="102"/>
      <c r="Q52" s="134"/>
      <c r="R52" s="133"/>
      <c r="S52" s="133"/>
    </row>
    <row r="53" s="1" customFormat="1" ht="28.5" customHeight="1" spans="1:19">
      <c r="A53" s="98">
        <v>8</v>
      </c>
      <c r="B53" s="114" t="s">
        <v>66</v>
      </c>
      <c r="C53" s="99">
        <v>2000</v>
      </c>
      <c r="D53" s="113">
        <f>1000-663.694</f>
        <v>336.306</v>
      </c>
      <c r="E53" s="113"/>
      <c r="F53" s="113"/>
      <c r="G53" s="113"/>
      <c r="H53" s="103">
        <f>1000+663.694</f>
        <v>1663.694</v>
      </c>
      <c r="I53" s="113"/>
      <c r="J53" s="113"/>
      <c r="K53" s="113"/>
      <c r="L53" s="113"/>
      <c r="M53" s="113"/>
      <c r="N53" s="113"/>
      <c r="O53" s="113"/>
      <c r="P53" s="113"/>
      <c r="Q53" s="134" t="s">
        <v>77</v>
      </c>
      <c r="R53" s="133"/>
      <c r="S53" s="133"/>
    </row>
    <row r="54" s="2" customFormat="1" ht="21" customHeight="1" spans="1:19">
      <c r="A54" s="51" t="s">
        <v>78</v>
      </c>
      <c r="B54" s="51" t="s">
        <v>79</v>
      </c>
      <c r="C54" s="52">
        <f>SUM(C55:C60)</f>
        <v>44098.99</v>
      </c>
      <c r="D54" s="54">
        <f>SUM(D55:D60)</f>
        <v>0</v>
      </c>
      <c r="E54" s="54">
        <f>SUM(E55:E60)</f>
        <v>3796</v>
      </c>
      <c r="F54" s="54">
        <v>3210.98</v>
      </c>
      <c r="G54" s="54">
        <f>SUM(G55:G60)</f>
        <v>7350</v>
      </c>
      <c r="H54" s="54">
        <v>8731.8</v>
      </c>
      <c r="I54" s="54">
        <v>1401.76</v>
      </c>
      <c r="J54" s="54">
        <v>4248.15</v>
      </c>
      <c r="K54" s="54">
        <v>4200</v>
      </c>
      <c r="L54" s="54">
        <v>3708.14</v>
      </c>
      <c r="M54" s="54">
        <f>SUM(M55:M60)</f>
        <v>3690.35</v>
      </c>
      <c r="N54" s="54">
        <v>1511.88</v>
      </c>
      <c r="O54" s="54">
        <v>1727.11</v>
      </c>
      <c r="P54" s="54">
        <f>SUM(P55:P60)</f>
        <v>522.82</v>
      </c>
      <c r="Q54" s="135"/>
      <c r="R54" s="133"/>
      <c r="S54" s="133"/>
    </row>
    <row r="55" s="2" customFormat="1" ht="21" customHeight="1" spans="1:19">
      <c r="A55" s="51">
        <v>1</v>
      </c>
      <c r="B55" s="111" t="s">
        <v>23</v>
      </c>
      <c r="C55" s="61">
        <f t="shared" ref="C55:C60" si="5">SUM(E55:P55)</f>
        <v>36638.95</v>
      </c>
      <c r="D55" s="102"/>
      <c r="E55" s="102">
        <v>3796</v>
      </c>
      <c r="F55" s="102">
        <v>1749.33</v>
      </c>
      <c r="G55" s="102">
        <v>7350</v>
      </c>
      <c r="H55" s="102">
        <v>8013</v>
      </c>
      <c r="I55" s="102">
        <v>100.9</v>
      </c>
      <c r="J55" s="102">
        <v>4248.15</v>
      </c>
      <c r="K55" s="102">
        <v>4200</v>
      </c>
      <c r="L55" s="102">
        <v>1660.32</v>
      </c>
      <c r="M55" s="102">
        <f>3945.15-420</f>
        <v>3525.15</v>
      </c>
      <c r="N55" s="102">
        <v>1496.1</v>
      </c>
      <c r="O55" s="102">
        <v>0</v>
      </c>
      <c r="P55" s="102">
        <v>500</v>
      </c>
      <c r="Q55" s="135"/>
      <c r="R55" s="133"/>
      <c r="S55" s="133"/>
    </row>
    <row r="56" s="2" customFormat="1" ht="21" customHeight="1" spans="1:19">
      <c r="A56" s="51">
        <v>2</v>
      </c>
      <c r="B56" s="111" t="s">
        <v>71</v>
      </c>
      <c r="C56" s="61">
        <f t="shared" si="5"/>
        <v>0</v>
      </c>
      <c r="D56" s="102"/>
      <c r="E56" s="102"/>
      <c r="F56" s="102"/>
      <c r="G56" s="102"/>
      <c r="H56" s="102"/>
      <c r="I56" s="102"/>
      <c r="J56" s="102"/>
      <c r="K56" s="102"/>
      <c r="L56" s="102"/>
      <c r="M56" s="102"/>
      <c r="N56" s="102"/>
      <c r="O56" s="102"/>
      <c r="P56" s="102"/>
      <c r="Q56" s="135"/>
      <c r="R56" s="133"/>
      <c r="S56" s="133"/>
    </row>
    <row r="57" s="2" customFormat="1" ht="21" customHeight="1" spans="1:19">
      <c r="A57" s="51">
        <v>3</v>
      </c>
      <c r="B57" s="111" t="s">
        <v>72</v>
      </c>
      <c r="C57" s="61">
        <f t="shared" si="5"/>
        <v>0</v>
      </c>
      <c r="D57" s="102"/>
      <c r="E57" s="102"/>
      <c r="F57" s="102"/>
      <c r="G57" s="102"/>
      <c r="H57" s="102"/>
      <c r="I57" s="102"/>
      <c r="J57" s="102"/>
      <c r="K57" s="102"/>
      <c r="L57" s="102"/>
      <c r="M57" s="102"/>
      <c r="N57" s="102"/>
      <c r="O57" s="102"/>
      <c r="P57" s="102"/>
      <c r="Q57" s="135"/>
      <c r="R57" s="133"/>
      <c r="S57" s="133"/>
    </row>
    <row r="58" s="2" customFormat="1" ht="21" customHeight="1" spans="1:19">
      <c r="A58" s="51">
        <v>4</v>
      </c>
      <c r="B58" s="111" t="s">
        <v>73</v>
      </c>
      <c r="C58" s="61">
        <f t="shared" si="5"/>
        <v>0</v>
      </c>
      <c r="D58" s="102"/>
      <c r="E58" s="102"/>
      <c r="F58" s="102"/>
      <c r="G58" s="102"/>
      <c r="H58" s="102"/>
      <c r="I58" s="102"/>
      <c r="J58" s="102"/>
      <c r="K58" s="102"/>
      <c r="L58" s="102"/>
      <c r="M58" s="102"/>
      <c r="N58" s="102"/>
      <c r="O58" s="102"/>
      <c r="P58" s="102"/>
      <c r="Q58" s="135"/>
      <c r="R58" s="133"/>
      <c r="S58" s="133"/>
    </row>
    <row r="59" s="2" customFormat="1" ht="21" customHeight="1" spans="1:19">
      <c r="A59" s="51">
        <v>5</v>
      </c>
      <c r="B59" s="111" t="s">
        <v>74</v>
      </c>
      <c r="C59" s="61">
        <f t="shared" si="5"/>
        <v>0</v>
      </c>
      <c r="D59" s="102"/>
      <c r="E59" s="102"/>
      <c r="F59" s="102"/>
      <c r="G59" s="102"/>
      <c r="H59" s="102"/>
      <c r="I59" s="102"/>
      <c r="J59" s="102"/>
      <c r="K59" s="102"/>
      <c r="L59" s="102"/>
      <c r="M59" s="102"/>
      <c r="N59" s="102"/>
      <c r="O59" s="102"/>
      <c r="P59" s="102"/>
      <c r="Q59" s="135"/>
      <c r="R59" s="133"/>
      <c r="S59" s="133"/>
    </row>
    <row r="60" s="2" customFormat="1" ht="21" customHeight="1" spans="1:19">
      <c r="A60" s="51">
        <v>6</v>
      </c>
      <c r="B60" s="111" t="s">
        <v>66</v>
      </c>
      <c r="C60" s="61">
        <f t="shared" si="5"/>
        <v>7460.04</v>
      </c>
      <c r="D60" s="102"/>
      <c r="E60" s="102"/>
      <c r="F60" s="102">
        <v>1461.65</v>
      </c>
      <c r="G60" s="102"/>
      <c r="H60" s="102">
        <v>718.8</v>
      </c>
      <c r="I60" s="102">
        <v>1300.86</v>
      </c>
      <c r="J60" s="102"/>
      <c r="K60" s="102"/>
      <c r="L60" s="102">
        <v>2047.82</v>
      </c>
      <c r="M60" s="102">
        <v>165.2</v>
      </c>
      <c r="N60" s="102">
        <v>15.78</v>
      </c>
      <c r="O60" s="102">
        <v>1727.11</v>
      </c>
      <c r="P60" s="102">
        <v>22.82</v>
      </c>
      <c r="Q60" s="135"/>
      <c r="R60" s="133"/>
      <c r="S60" s="133"/>
    </row>
    <row r="61" s="89" customFormat="1" ht="21" customHeight="1" spans="1:19">
      <c r="A61" s="98" t="s">
        <v>80</v>
      </c>
      <c r="B61" s="98" t="s">
        <v>81</v>
      </c>
      <c r="C61" s="99">
        <f t="shared" ref="C61:P61" si="6">C5+C31+C54+C45</f>
        <v>171538.75</v>
      </c>
      <c r="D61" s="99">
        <f t="shared" si="6"/>
        <v>19295.916</v>
      </c>
      <c r="E61" s="99">
        <f t="shared" si="6"/>
        <v>15877.17</v>
      </c>
      <c r="F61" s="99">
        <f t="shared" si="6"/>
        <v>17584.31</v>
      </c>
      <c r="G61" s="125">
        <f t="shared" si="6"/>
        <v>18212.79</v>
      </c>
      <c r="H61" s="125">
        <f t="shared" si="6"/>
        <v>24775.654</v>
      </c>
      <c r="I61" s="99">
        <f t="shared" si="6"/>
        <v>7293.3</v>
      </c>
      <c r="J61" s="99">
        <f t="shared" si="6"/>
        <v>16391.44</v>
      </c>
      <c r="K61" s="99">
        <f t="shared" si="6"/>
        <v>18233.06</v>
      </c>
      <c r="L61" s="99">
        <f t="shared" si="6"/>
        <v>20042.6</v>
      </c>
      <c r="M61" s="99">
        <f t="shared" si="6"/>
        <v>6695.46</v>
      </c>
      <c r="N61" s="99">
        <f t="shared" si="6"/>
        <v>3279.36</v>
      </c>
      <c r="O61" s="125">
        <f t="shared" si="6"/>
        <v>2281.45</v>
      </c>
      <c r="P61" s="99">
        <f t="shared" si="6"/>
        <v>1576.24</v>
      </c>
      <c r="Q61" s="98"/>
      <c r="R61" s="133"/>
      <c r="S61" s="133"/>
    </row>
    <row r="62" ht="27.95" customHeight="1" spans="1:19">
      <c r="A62" s="56">
        <v>1</v>
      </c>
      <c r="B62" s="56" t="s">
        <v>82</v>
      </c>
      <c r="C62" s="58"/>
      <c r="D62" s="126"/>
      <c r="E62" s="127"/>
      <c r="F62" s="127"/>
      <c r="G62" s="127"/>
      <c r="H62" s="127"/>
      <c r="I62" s="127"/>
      <c r="J62" s="127"/>
      <c r="K62" s="127"/>
      <c r="L62" s="127"/>
      <c r="M62" s="127"/>
      <c r="N62" s="127"/>
      <c r="O62" s="127"/>
      <c r="P62" s="127"/>
      <c r="Q62" s="138"/>
      <c r="R62" s="133"/>
      <c r="S62" s="133"/>
    </row>
    <row r="63" ht="30" customHeight="1" spans="1:19">
      <c r="A63" s="56">
        <v>2</v>
      </c>
      <c r="B63" s="56" t="s">
        <v>83</v>
      </c>
      <c r="C63" s="58"/>
      <c r="D63" s="126"/>
      <c r="E63" s="127"/>
      <c r="F63" s="127"/>
      <c r="G63" s="127"/>
      <c r="H63" s="127"/>
      <c r="I63" s="127"/>
      <c r="J63" s="127"/>
      <c r="K63" s="127"/>
      <c r="L63" s="127"/>
      <c r="M63" s="127"/>
      <c r="N63" s="127"/>
      <c r="O63" s="127"/>
      <c r="P63" s="127"/>
      <c r="Q63" s="138"/>
      <c r="R63" s="133"/>
      <c r="S63" s="133"/>
    </row>
    <row r="64" ht="26.25" customHeight="1" spans="2:2">
      <c r="B64" s="4"/>
    </row>
    <row r="65" s="4" customFormat="1" spans="1:16">
      <c r="A65" s="4" t="s">
        <v>84</v>
      </c>
      <c r="E65" s="139"/>
      <c r="F65" s="139"/>
      <c r="G65" s="139"/>
      <c r="H65" s="139"/>
      <c r="I65" s="139"/>
      <c r="J65" s="139"/>
      <c r="K65" s="139"/>
      <c r="L65" s="139"/>
      <c r="M65" s="139"/>
      <c r="N65" s="139"/>
      <c r="O65" s="139"/>
      <c r="P65" s="139"/>
    </row>
    <row r="66" s="5" customFormat="1" ht="15.75" customHeight="1" spans="1:16">
      <c r="A66" s="5" t="s">
        <v>85</v>
      </c>
      <c r="E66" s="140"/>
      <c r="F66" s="140"/>
      <c r="G66" s="140"/>
      <c r="H66" s="140"/>
      <c r="I66" s="140"/>
      <c r="J66" s="140"/>
      <c r="K66" s="140"/>
      <c r="L66" s="140"/>
      <c r="M66" s="140"/>
      <c r="N66" s="140"/>
      <c r="O66" s="140"/>
      <c r="P66" s="140"/>
    </row>
    <row r="67" s="5" customFormat="1" ht="19.5" customHeight="1" spans="1:17">
      <c r="A67" s="141" t="s">
        <v>86</v>
      </c>
      <c r="B67" s="141"/>
      <c r="C67" s="141"/>
      <c r="D67" s="141"/>
      <c r="E67" s="141"/>
      <c r="F67" s="141"/>
      <c r="G67" s="141"/>
      <c r="H67" s="141"/>
      <c r="I67" s="141"/>
      <c r="J67" s="141"/>
      <c r="K67" s="141"/>
      <c r="L67" s="141"/>
      <c r="M67" s="141"/>
      <c r="N67" s="141"/>
      <c r="O67" s="141"/>
      <c r="P67" s="141"/>
      <c r="Q67" s="141"/>
    </row>
    <row r="68" s="5" customFormat="1" ht="19.5" customHeight="1" spans="1:17">
      <c r="A68" s="141" t="s">
        <v>87</v>
      </c>
      <c r="B68" s="141"/>
      <c r="C68" s="141"/>
      <c r="D68" s="141"/>
      <c r="E68" s="141"/>
      <c r="F68" s="141"/>
      <c r="G68" s="141"/>
      <c r="H68" s="141"/>
      <c r="I68" s="141"/>
      <c r="J68" s="141"/>
      <c r="K68" s="141"/>
      <c r="L68" s="141"/>
      <c r="M68" s="141"/>
      <c r="N68" s="141"/>
      <c r="O68" s="141"/>
      <c r="P68" s="141"/>
      <c r="Q68" s="141"/>
    </row>
    <row r="69" s="5" customFormat="1" ht="19.5" customHeight="1" spans="1:16">
      <c r="A69" s="5" t="s">
        <v>88</v>
      </c>
      <c r="D69" s="141"/>
      <c r="E69" s="140"/>
      <c r="F69" s="140"/>
      <c r="G69" s="140"/>
      <c r="H69" s="140"/>
      <c r="I69" s="140"/>
      <c r="J69" s="140"/>
      <c r="K69" s="140"/>
      <c r="L69" s="140"/>
      <c r="M69" s="140"/>
      <c r="N69" s="140"/>
      <c r="O69" s="140"/>
      <c r="P69" s="140"/>
    </row>
    <row r="70" s="5" customFormat="1" ht="25.5" customHeight="1" spans="1:17">
      <c r="A70" s="88" t="s">
        <v>89</v>
      </c>
      <c r="B70" s="88"/>
      <c r="C70" s="88"/>
      <c r="D70" s="88"/>
      <c r="E70" s="88"/>
      <c r="F70" s="88"/>
      <c r="G70" s="88"/>
      <c r="H70" s="88"/>
      <c r="I70" s="88"/>
      <c r="J70" s="88"/>
      <c r="K70" s="88"/>
      <c r="L70" s="88"/>
      <c r="M70" s="88"/>
      <c r="N70" s="88"/>
      <c r="O70" s="88"/>
      <c r="P70" s="88"/>
      <c r="Q70" s="88"/>
    </row>
  </sheetData>
  <autoFilter ref="A2:Q63">
    <extLst/>
  </autoFilter>
  <mergeCells count="14">
    <mergeCell ref="A1:Q1"/>
    <mergeCell ref="C2:P2"/>
    <mergeCell ref="D3:P3"/>
    <mergeCell ref="A67:Q67"/>
    <mergeCell ref="A68:Q68"/>
    <mergeCell ref="A70:Q70"/>
    <mergeCell ref="A2:A3"/>
    <mergeCell ref="B2:B4"/>
    <mergeCell ref="B6:B7"/>
    <mergeCell ref="B8:B9"/>
    <mergeCell ref="B11:B12"/>
    <mergeCell ref="B22:B23"/>
    <mergeCell ref="C3:C4"/>
    <mergeCell ref="Q2:Q4"/>
  </mergeCells>
  <printOptions horizontalCentered="1"/>
  <pageMargins left="0.15748031496063" right="0.15748031496063" top="0.590551181102362" bottom="0.590551181102362" header="0.511811023622047" footer="0.511811023622047"/>
  <pageSetup paperSize="8" scale="7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71"/>
  <sheetViews>
    <sheetView tabSelected="1" workbookViewId="0">
      <pane ySplit="1" topLeftCell="A2" activePane="bottomLeft" state="frozen"/>
      <selection/>
      <selection pane="bottomLeft" activeCell="A2" sqref="A2:U2"/>
    </sheetView>
  </sheetViews>
  <sheetFormatPr defaultColWidth="9" defaultRowHeight="13.5"/>
  <cols>
    <col min="1" max="1" width="3.75" style="6" customWidth="1"/>
    <col min="2" max="2" width="11.875" style="6" customWidth="1"/>
    <col min="3" max="3" width="7.125" style="6" customWidth="1"/>
    <col min="4" max="4" width="7.375" style="6" customWidth="1"/>
    <col min="5" max="5" width="10.75" style="7" customWidth="1"/>
    <col min="6" max="6" width="8.625" style="8" customWidth="1"/>
    <col min="7" max="7" width="10" style="8" customWidth="1"/>
    <col min="8" max="8" width="6.5" style="7" customWidth="1"/>
    <col min="9" max="10" width="9" style="7" customWidth="1"/>
    <col min="11" max="11" width="11.375" style="7" customWidth="1"/>
    <col min="12" max="12" width="8" style="7" customWidth="1"/>
    <col min="13" max="13" width="8.5" style="7" customWidth="1"/>
    <col min="14" max="14" width="7.625" style="7" customWidth="1"/>
    <col min="15" max="15" width="9.125" style="7" customWidth="1"/>
    <col min="16" max="16" width="9" style="7" customWidth="1"/>
    <col min="17" max="17" width="9.875" style="7" customWidth="1"/>
    <col min="18" max="18" width="8.25" style="7" customWidth="1"/>
    <col min="19" max="19" width="8.75" style="7" customWidth="1"/>
    <col min="20" max="20" width="7.75" style="7" customWidth="1"/>
    <col min="21" max="21" width="15" style="8" customWidth="1"/>
    <col min="22" max="251" width="9" style="6" customWidth="1"/>
    <col min="252" max="16384" width="9" style="6"/>
  </cols>
  <sheetData>
    <row r="1" ht="20.25" customHeight="1" spans="1:21">
      <c r="A1" s="9" t="s">
        <v>90</v>
      </c>
      <c r="B1" s="9"/>
      <c r="C1" s="10"/>
      <c r="D1" s="10"/>
      <c r="E1" s="11"/>
      <c r="F1" s="12"/>
      <c r="G1" s="12"/>
      <c r="H1" s="11"/>
      <c r="I1" s="11"/>
      <c r="J1" s="11"/>
      <c r="K1" s="11"/>
      <c r="L1" s="11"/>
      <c r="M1" s="11"/>
      <c r="N1" s="11"/>
      <c r="O1" s="11"/>
      <c r="P1" s="11"/>
      <c r="Q1" s="11"/>
      <c r="R1" s="11"/>
      <c r="S1" s="11"/>
      <c r="T1" s="11"/>
      <c r="U1" s="12"/>
    </row>
    <row r="2" ht="42.75" customHeight="1" spans="1:21">
      <c r="A2" s="13" t="s">
        <v>91</v>
      </c>
      <c r="B2" s="13"/>
      <c r="C2" s="13"/>
      <c r="D2" s="13"/>
      <c r="E2" s="13"/>
      <c r="F2" s="13"/>
      <c r="G2" s="13"/>
      <c r="H2" s="13"/>
      <c r="I2" s="13"/>
      <c r="J2" s="13"/>
      <c r="K2" s="13"/>
      <c r="L2" s="13"/>
      <c r="M2" s="13"/>
      <c r="N2" s="13"/>
      <c r="O2" s="13"/>
      <c r="P2" s="13"/>
      <c r="Q2" s="13"/>
      <c r="R2" s="13"/>
      <c r="S2" s="13"/>
      <c r="T2" s="13"/>
      <c r="U2" s="13"/>
    </row>
    <row r="3" ht="36" customHeight="1" spans="1:21">
      <c r="A3" s="14" t="s">
        <v>92</v>
      </c>
      <c r="B3" s="14"/>
      <c r="C3" s="14"/>
      <c r="D3" s="14"/>
      <c r="E3" s="15"/>
      <c r="F3" s="16"/>
      <c r="G3" s="17"/>
      <c r="H3" s="18"/>
      <c r="I3" s="11"/>
      <c r="J3" s="11"/>
      <c r="K3" s="11"/>
      <c r="L3" s="11"/>
      <c r="M3" s="11"/>
      <c r="N3" s="11"/>
      <c r="O3" s="11"/>
      <c r="P3" s="11"/>
      <c r="Q3" s="11"/>
      <c r="R3" s="68" t="s">
        <v>93</v>
      </c>
      <c r="S3" s="68"/>
      <c r="T3" s="68"/>
      <c r="U3" s="68"/>
    </row>
    <row r="4" s="1" customFormat="1" ht="27.75" customHeight="1" spans="1:21">
      <c r="A4" s="19" t="s">
        <v>1</v>
      </c>
      <c r="B4" s="19" t="s">
        <v>2</v>
      </c>
      <c r="C4" s="20" t="s">
        <v>94</v>
      </c>
      <c r="D4" s="21"/>
      <c r="E4" s="22"/>
      <c r="F4" s="22"/>
      <c r="G4" s="22"/>
      <c r="H4" s="22"/>
      <c r="I4" s="22"/>
      <c r="J4" s="22"/>
      <c r="K4" s="22"/>
      <c r="L4" s="22"/>
      <c r="M4" s="22"/>
      <c r="N4" s="22"/>
      <c r="O4" s="22"/>
      <c r="P4" s="22"/>
      <c r="Q4" s="22"/>
      <c r="R4" s="22"/>
      <c r="S4" s="22"/>
      <c r="T4" s="69"/>
      <c r="U4" s="70" t="s">
        <v>95</v>
      </c>
    </row>
    <row r="5" s="1" customFormat="1" ht="41.25" customHeight="1" spans="1:21">
      <c r="A5" s="19"/>
      <c r="B5" s="19"/>
      <c r="C5" s="19" t="s">
        <v>96</v>
      </c>
      <c r="D5" s="19" t="s">
        <v>97</v>
      </c>
      <c r="E5" s="23" t="s">
        <v>96</v>
      </c>
      <c r="F5" s="24" t="s">
        <v>98</v>
      </c>
      <c r="G5" s="24" t="s">
        <v>99</v>
      </c>
      <c r="H5" s="25" t="s">
        <v>6</v>
      </c>
      <c r="I5" s="62"/>
      <c r="J5" s="62"/>
      <c r="K5" s="62"/>
      <c r="L5" s="62"/>
      <c r="M5" s="62"/>
      <c r="N5" s="62"/>
      <c r="O5" s="62"/>
      <c r="P5" s="62"/>
      <c r="Q5" s="62"/>
      <c r="R5" s="62"/>
      <c r="S5" s="62"/>
      <c r="T5" s="71"/>
      <c r="U5" s="72"/>
    </row>
    <row r="6" s="1" customFormat="1" ht="29.25" customHeight="1" spans="1:21">
      <c r="A6" s="19" t="s">
        <v>7</v>
      </c>
      <c r="B6" s="19">
        <v>1</v>
      </c>
      <c r="C6" s="19" t="s">
        <v>100</v>
      </c>
      <c r="D6" s="19">
        <v>3</v>
      </c>
      <c r="E6" s="26" t="s">
        <v>101</v>
      </c>
      <c r="F6" s="24" t="s">
        <v>102</v>
      </c>
      <c r="G6" s="24">
        <v>7</v>
      </c>
      <c r="H6" s="26" t="s">
        <v>8</v>
      </c>
      <c r="I6" s="63" t="s">
        <v>9</v>
      </c>
      <c r="J6" s="63" t="s">
        <v>10</v>
      </c>
      <c r="K6" s="63" t="s">
        <v>11</v>
      </c>
      <c r="L6" s="63" t="s">
        <v>12</v>
      </c>
      <c r="M6" s="63" t="s">
        <v>13</v>
      </c>
      <c r="N6" s="63" t="s">
        <v>14</v>
      </c>
      <c r="O6" s="63" t="s">
        <v>15</v>
      </c>
      <c r="P6" s="63" t="s">
        <v>16</v>
      </c>
      <c r="Q6" s="63" t="s">
        <v>17</v>
      </c>
      <c r="R6" s="63" t="s">
        <v>18</v>
      </c>
      <c r="S6" s="63" t="s">
        <v>19</v>
      </c>
      <c r="T6" s="63" t="s">
        <v>20</v>
      </c>
      <c r="U6" s="73"/>
    </row>
    <row r="7" s="1" customFormat="1" ht="30" customHeight="1" spans="1:21">
      <c r="A7" s="19" t="s">
        <v>21</v>
      </c>
      <c r="B7" s="27" t="s">
        <v>22</v>
      </c>
      <c r="C7" s="28">
        <f>SUM(C8:C29)</f>
        <v>62300</v>
      </c>
      <c r="D7" s="28">
        <f>SUM(D8:D29)</f>
        <v>62300</v>
      </c>
      <c r="E7" s="29">
        <f>SUM(E8:E29)</f>
        <v>70646.61</v>
      </c>
      <c r="F7" s="30">
        <f t="shared" ref="F7:T7" si="0">SUM(F8:F29)</f>
        <v>57598.75</v>
      </c>
      <c r="G7" s="30">
        <f t="shared" si="0"/>
        <v>57598.75</v>
      </c>
      <c r="H7" s="31">
        <f t="shared" si="0"/>
        <v>5045.1</v>
      </c>
      <c r="I7" s="31">
        <f t="shared" si="0"/>
        <v>7846.63</v>
      </c>
      <c r="J7" s="31">
        <f t="shared" si="0"/>
        <v>7850.8</v>
      </c>
      <c r="K7" s="31">
        <f t="shared" si="0"/>
        <v>6219.87</v>
      </c>
      <c r="L7" s="31">
        <f t="shared" si="0"/>
        <v>9844.47</v>
      </c>
      <c r="M7" s="31">
        <f t="shared" si="0"/>
        <v>2727.95</v>
      </c>
      <c r="N7" s="31">
        <f t="shared" si="0"/>
        <v>6729.34</v>
      </c>
      <c r="O7" s="31">
        <f t="shared" si="0"/>
        <v>5060.35</v>
      </c>
      <c r="P7" s="31">
        <f t="shared" si="0"/>
        <v>4978.3</v>
      </c>
      <c r="Q7" s="31">
        <f t="shared" si="0"/>
        <v>1033.57</v>
      </c>
      <c r="R7" s="31">
        <f t="shared" si="0"/>
        <v>215.37</v>
      </c>
      <c r="S7" s="31">
        <f t="shared" si="0"/>
        <v>7.03</v>
      </c>
      <c r="T7" s="31">
        <f t="shared" si="0"/>
        <v>39.97</v>
      </c>
      <c r="U7" s="74"/>
    </row>
    <row r="8" s="2" customFormat="1" ht="75" customHeight="1" spans="1:21">
      <c r="A8" s="32">
        <v>1</v>
      </c>
      <c r="B8" s="33" t="s">
        <v>103</v>
      </c>
      <c r="C8" s="34">
        <v>44800</v>
      </c>
      <c r="D8" s="34">
        <v>44800</v>
      </c>
      <c r="E8" s="29">
        <v>40800</v>
      </c>
      <c r="F8" s="35">
        <v>40800</v>
      </c>
      <c r="G8" s="36">
        <v>40800</v>
      </c>
      <c r="H8" s="26">
        <v>0</v>
      </c>
      <c r="I8" s="41">
        <v>7135.34</v>
      </c>
      <c r="J8" s="41">
        <v>5506.09</v>
      </c>
      <c r="K8" s="41">
        <f>4678.19+401.9</f>
        <v>5080.09</v>
      </c>
      <c r="L8" s="41">
        <v>7018.29</v>
      </c>
      <c r="M8" s="41">
        <v>2568.56</v>
      </c>
      <c r="N8" s="41">
        <v>5552.9</v>
      </c>
      <c r="O8" s="41">
        <v>4256.85</v>
      </c>
      <c r="P8" s="41">
        <v>3379.27</v>
      </c>
      <c r="Q8" s="41">
        <v>95.32</v>
      </c>
      <c r="R8" s="41">
        <v>187.32</v>
      </c>
      <c r="S8" s="41">
        <f>401.9-401.9</f>
        <v>0</v>
      </c>
      <c r="T8" s="41">
        <v>19.97</v>
      </c>
      <c r="U8" s="75" t="s">
        <v>104</v>
      </c>
    </row>
    <row r="9" s="2" customFormat="1" ht="75" customHeight="1" spans="1:21">
      <c r="A9" s="37"/>
      <c r="B9" s="33" t="s">
        <v>105</v>
      </c>
      <c r="C9" s="34">
        <v>0</v>
      </c>
      <c r="D9" s="34">
        <v>0</v>
      </c>
      <c r="E9" s="29">
        <v>6458.75</v>
      </c>
      <c r="F9" s="35">
        <v>6458.75</v>
      </c>
      <c r="G9" s="36">
        <v>6458.75</v>
      </c>
      <c r="H9" s="26">
        <v>0</v>
      </c>
      <c r="I9" s="64">
        <v>224.24</v>
      </c>
      <c r="J9" s="64">
        <v>1644.71</v>
      </c>
      <c r="K9" s="64">
        <f>1097.38+20</f>
        <v>1117.38</v>
      </c>
      <c r="L9" s="64">
        <v>2714.53</v>
      </c>
      <c r="M9" s="64">
        <v>159.39</v>
      </c>
      <c r="N9" s="64">
        <v>112.79</v>
      </c>
      <c r="O9" s="64">
        <v>216.9</v>
      </c>
      <c r="P9" s="64">
        <v>201.78</v>
      </c>
      <c r="Q9" s="64">
        <v>20</v>
      </c>
      <c r="R9" s="64">
        <v>20</v>
      </c>
      <c r="S9" s="64">
        <f>27.03-20</f>
        <v>7.03</v>
      </c>
      <c r="T9" s="64">
        <v>20</v>
      </c>
      <c r="U9" s="76" t="s">
        <v>106</v>
      </c>
    </row>
    <row r="10" s="1" customFormat="1" ht="72.75" customHeight="1" spans="1:21">
      <c r="A10" s="38">
        <v>2</v>
      </c>
      <c r="B10" s="39" t="s">
        <v>25</v>
      </c>
      <c r="C10" s="34">
        <v>1000</v>
      </c>
      <c r="D10" s="34">
        <v>1000</v>
      </c>
      <c r="E10" s="29">
        <f>5520.97+1100</f>
        <v>6620.97</v>
      </c>
      <c r="F10" s="35">
        <v>1100</v>
      </c>
      <c r="G10" s="40">
        <v>1100</v>
      </c>
      <c r="H10" s="41"/>
      <c r="I10" s="65"/>
      <c r="J10" s="65">
        <v>700</v>
      </c>
      <c r="K10" s="65"/>
      <c r="L10" s="65"/>
      <c r="M10" s="65"/>
      <c r="N10" s="65"/>
      <c r="O10" s="65"/>
      <c r="P10" s="65"/>
      <c r="Q10" s="65">
        <v>400</v>
      </c>
      <c r="R10" s="65"/>
      <c r="S10" s="65"/>
      <c r="T10" s="65"/>
      <c r="U10" s="76" t="s">
        <v>107</v>
      </c>
    </row>
    <row r="11" s="1" customFormat="1" ht="56.25" customHeight="1" spans="1:21">
      <c r="A11" s="27">
        <v>3</v>
      </c>
      <c r="B11" s="42" t="s">
        <v>27</v>
      </c>
      <c r="C11" s="43">
        <v>1100</v>
      </c>
      <c r="D11" s="43">
        <v>1100</v>
      </c>
      <c r="E11" s="29">
        <v>1541</v>
      </c>
      <c r="F11" s="30"/>
      <c r="G11" s="44"/>
      <c r="H11" s="41"/>
      <c r="I11" s="65"/>
      <c r="J11" s="65"/>
      <c r="K11" s="65"/>
      <c r="L11" s="65"/>
      <c r="M11" s="65"/>
      <c r="N11" s="65"/>
      <c r="O11" s="65"/>
      <c r="P11" s="65"/>
      <c r="Q11" s="65"/>
      <c r="R11" s="65"/>
      <c r="S11" s="65"/>
      <c r="T11" s="65"/>
      <c r="U11" s="76"/>
    </row>
    <row r="12" s="2" customFormat="1" ht="113.25" customHeight="1" spans="1:21">
      <c r="A12" s="38">
        <v>4</v>
      </c>
      <c r="B12" s="39" t="s">
        <v>29</v>
      </c>
      <c r="C12" s="34">
        <v>3100</v>
      </c>
      <c r="D12" s="34">
        <v>3100</v>
      </c>
      <c r="E12" s="29">
        <f>7425.89+3000</f>
        <v>10425.89</v>
      </c>
      <c r="F12" s="35">
        <v>4740</v>
      </c>
      <c r="G12" s="36">
        <v>4740</v>
      </c>
      <c r="H12" s="26">
        <v>2445.1</v>
      </c>
      <c r="I12" s="26">
        <v>127.05</v>
      </c>
      <c r="J12" s="26">
        <v>0</v>
      </c>
      <c r="K12" s="26">
        <v>22.4</v>
      </c>
      <c r="L12" s="26">
        <v>111.65</v>
      </c>
      <c r="M12" s="26">
        <v>0</v>
      </c>
      <c r="N12" s="26">
        <v>1063.65</v>
      </c>
      <c r="O12" s="26">
        <f>103.6+39</f>
        <v>142.6</v>
      </c>
      <c r="P12" s="26">
        <f>572.75+80.5</f>
        <v>653.25</v>
      </c>
      <c r="Q12" s="26">
        <v>166.25</v>
      </c>
      <c r="R12" s="26">
        <v>8.05</v>
      </c>
      <c r="S12" s="26">
        <v>0</v>
      </c>
      <c r="T12" s="26">
        <v>0</v>
      </c>
      <c r="U12" s="77" t="s">
        <v>108</v>
      </c>
    </row>
    <row r="13" s="1" customFormat="1" ht="32.25" customHeight="1" spans="1:21">
      <c r="A13" s="27">
        <v>5</v>
      </c>
      <c r="B13" s="42" t="s">
        <v>32</v>
      </c>
      <c r="C13" s="43">
        <v>3500</v>
      </c>
      <c r="D13" s="43">
        <v>3500</v>
      </c>
      <c r="E13" s="29">
        <v>0</v>
      </c>
      <c r="F13" s="30">
        <f t="shared" ref="F13:F64" si="1">SUM(H13:T13)</f>
        <v>0</v>
      </c>
      <c r="G13" s="44">
        <v>0</v>
      </c>
      <c r="H13" s="26"/>
      <c r="I13" s="41"/>
      <c r="J13" s="41"/>
      <c r="K13" s="41"/>
      <c r="L13" s="41"/>
      <c r="M13" s="41"/>
      <c r="N13" s="41"/>
      <c r="O13" s="41"/>
      <c r="P13" s="41"/>
      <c r="Q13" s="41"/>
      <c r="R13" s="41"/>
      <c r="S13" s="41"/>
      <c r="T13" s="41"/>
      <c r="U13" s="74"/>
    </row>
    <row r="14" s="1" customFormat="1" ht="38.25" customHeight="1" spans="1:21">
      <c r="A14" s="27">
        <v>6</v>
      </c>
      <c r="B14" s="42" t="s">
        <v>33</v>
      </c>
      <c r="C14" s="43">
        <v>1000</v>
      </c>
      <c r="D14" s="43">
        <v>1000</v>
      </c>
      <c r="E14" s="29">
        <v>0</v>
      </c>
      <c r="F14" s="30">
        <f t="shared" si="1"/>
        <v>0</v>
      </c>
      <c r="G14" s="44">
        <v>0</v>
      </c>
      <c r="H14" s="26"/>
      <c r="I14" s="41"/>
      <c r="J14" s="41"/>
      <c r="K14" s="41"/>
      <c r="L14" s="41"/>
      <c r="M14" s="41"/>
      <c r="N14" s="41"/>
      <c r="O14" s="41"/>
      <c r="P14" s="41"/>
      <c r="Q14" s="41"/>
      <c r="R14" s="41"/>
      <c r="S14" s="41"/>
      <c r="T14" s="41"/>
      <c r="U14" s="74"/>
    </row>
    <row r="15" s="1" customFormat="1" ht="57.75" customHeight="1" spans="1:21">
      <c r="A15" s="27">
        <v>7</v>
      </c>
      <c r="B15" s="42" t="s">
        <v>34</v>
      </c>
      <c r="C15" s="43">
        <v>700</v>
      </c>
      <c r="D15" s="43">
        <v>700</v>
      </c>
      <c r="E15" s="29">
        <v>0</v>
      </c>
      <c r="F15" s="30">
        <f t="shared" si="1"/>
        <v>0</v>
      </c>
      <c r="G15" s="44">
        <v>0</v>
      </c>
      <c r="H15" s="26"/>
      <c r="I15" s="41"/>
      <c r="J15" s="41"/>
      <c r="K15" s="41"/>
      <c r="L15" s="41"/>
      <c r="M15" s="41"/>
      <c r="N15" s="41"/>
      <c r="O15" s="41"/>
      <c r="P15" s="41"/>
      <c r="Q15" s="41"/>
      <c r="R15" s="41"/>
      <c r="S15" s="41"/>
      <c r="T15" s="41"/>
      <c r="U15" s="74"/>
    </row>
    <row r="16" s="1" customFormat="1" ht="49.5" customHeight="1" spans="1:21">
      <c r="A16" s="27">
        <v>8</v>
      </c>
      <c r="B16" s="39" t="s">
        <v>36</v>
      </c>
      <c r="C16" s="34">
        <v>1300</v>
      </c>
      <c r="D16" s="34">
        <v>1300</v>
      </c>
      <c r="E16" s="29">
        <v>1240</v>
      </c>
      <c r="F16" s="35">
        <v>1240</v>
      </c>
      <c r="G16" s="36">
        <v>1240</v>
      </c>
      <c r="H16" s="26">
        <v>0</v>
      </c>
      <c r="I16" s="49"/>
      <c r="J16" s="49"/>
      <c r="K16" s="49"/>
      <c r="L16" s="49"/>
      <c r="M16" s="49"/>
      <c r="N16" s="49"/>
      <c r="O16" s="49">
        <v>444</v>
      </c>
      <c r="P16" s="49">
        <v>444</v>
      </c>
      <c r="Q16" s="49">
        <v>352</v>
      </c>
      <c r="R16" s="49"/>
      <c r="S16" s="49"/>
      <c r="T16" s="49"/>
      <c r="U16" s="78" t="s">
        <v>37</v>
      </c>
    </row>
    <row r="17" s="1" customFormat="1" ht="70.5" customHeight="1" spans="1:21">
      <c r="A17" s="27">
        <v>9</v>
      </c>
      <c r="B17" s="42" t="s">
        <v>38</v>
      </c>
      <c r="C17" s="43"/>
      <c r="D17" s="43"/>
      <c r="E17" s="29">
        <v>0</v>
      </c>
      <c r="F17" s="30">
        <f t="shared" si="1"/>
        <v>0</v>
      </c>
      <c r="G17" s="44">
        <v>0</v>
      </c>
      <c r="H17" s="26"/>
      <c r="I17" s="41"/>
      <c r="J17" s="41"/>
      <c r="K17" s="41"/>
      <c r="L17" s="41"/>
      <c r="M17" s="41"/>
      <c r="N17" s="41"/>
      <c r="O17" s="41"/>
      <c r="P17" s="41"/>
      <c r="Q17" s="41"/>
      <c r="R17" s="41"/>
      <c r="S17" s="41"/>
      <c r="T17" s="41"/>
      <c r="U17" s="74"/>
    </row>
    <row r="18" s="1" customFormat="1" ht="25.5" customHeight="1" spans="1:21">
      <c r="A18" s="27">
        <v>10</v>
      </c>
      <c r="B18" s="42" t="s">
        <v>39</v>
      </c>
      <c r="C18" s="43"/>
      <c r="D18" s="43"/>
      <c r="E18" s="29">
        <v>0</v>
      </c>
      <c r="F18" s="30">
        <f t="shared" si="1"/>
        <v>0</v>
      </c>
      <c r="G18" s="44">
        <v>0</v>
      </c>
      <c r="H18" s="26"/>
      <c r="I18" s="41"/>
      <c r="J18" s="41"/>
      <c r="K18" s="41"/>
      <c r="L18" s="41"/>
      <c r="M18" s="41"/>
      <c r="N18" s="41"/>
      <c r="O18" s="41"/>
      <c r="P18" s="41"/>
      <c r="Q18" s="41"/>
      <c r="R18" s="41"/>
      <c r="S18" s="41"/>
      <c r="T18" s="41"/>
      <c r="U18" s="74"/>
    </row>
    <row r="19" s="1" customFormat="1" ht="26.25" customHeight="1" spans="1:21">
      <c r="A19" s="27">
        <v>11</v>
      </c>
      <c r="B19" s="42" t="s">
        <v>40</v>
      </c>
      <c r="C19" s="43"/>
      <c r="D19" s="43"/>
      <c r="E19" s="29">
        <v>0</v>
      </c>
      <c r="F19" s="30">
        <f t="shared" si="1"/>
        <v>0</v>
      </c>
      <c r="G19" s="44">
        <v>0</v>
      </c>
      <c r="H19" s="26"/>
      <c r="I19" s="41"/>
      <c r="J19" s="41"/>
      <c r="K19" s="41"/>
      <c r="L19" s="41"/>
      <c r="M19" s="41"/>
      <c r="N19" s="41"/>
      <c r="O19" s="41"/>
      <c r="P19" s="41"/>
      <c r="Q19" s="41"/>
      <c r="R19" s="41"/>
      <c r="S19" s="41"/>
      <c r="T19" s="41"/>
      <c r="U19" s="74"/>
    </row>
    <row r="20" s="1" customFormat="1" ht="24" customHeight="1" spans="1:21">
      <c r="A20" s="27">
        <v>12</v>
      </c>
      <c r="B20" s="42" t="s">
        <v>41</v>
      </c>
      <c r="C20" s="43">
        <v>600</v>
      </c>
      <c r="D20" s="43">
        <v>600</v>
      </c>
      <c r="E20" s="29">
        <v>600</v>
      </c>
      <c r="F20" s="30">
        <f t="shared" si="1"/>
        <v>300</v>
      </c>
      <c r="G20" s="44">
        <v>300</v>
      </c>
      <c r="H20" s="26"/>
      <c r="I20" s="41"/>
      <c r="J20" s="41"/>
      <c r="K20" s="41"/>
      <c r="L20" s="41"/>
      <c r="M20" s="41"/>
      <c r="N20" s="41"/>
      <c r="O20" s="41"/>
      <c r="P20" s="41">
        <v>300</v>
      </c>
      <c r="Q20" s="41"/>
      <c r="R20" s="41"/>
      <c r="S20" s="41"/>
      <c r="T20" s="41"/>
      <c r="U20" s="74"/>
    </row>
    <row r="21" s="1" customFormat="1" ht="48" customHeight="1" spans="1:21">
      <c r="A21" s="27">
        <v>13</v>
      </c>
      <c r="B21" s="42" t="s">
        <v>42</v>
      </c>
      <c r="C21" s="43"/>
      <c r="D21" s="43"/>
      <c r="E21" s="29">
        <v>0</v>
      </c>
      <c r="F21" s="30">
        <f t="shared" si="1"/>
        <v>0</v>
      </c>
      <c r="G21" s="44">
        <v>0</v>
      </c>
      <c r="H21" s="26"/>
      <c r="I21" s="41"/>
      <c r="J21" s="41"/>
      <c r="K21" s="41"/>
      <c r="L21" s="41"/>
      <c r="M21" s="41"/>
      <c r="N21" s="41"/>
      <c r="O21" s="41"/>
      <c r="P21" s="41"/>
      <c r="Q21" s="41"/>
      <c r="R21" s="41"/>
      <c r="S21" s="41"/>
      <c r="T21" s="41"/>
      <c r="U21" s="74"/>
    </row>
    <row r="22" s="1" customFormat="1" ht="39" customHeight="1" spans="1:21">
      <c r="A22" s="27">
        <v>14</v>
      </c>
      <c r="B22" s="39" t="s">
        <v>43</v>
      </c>
      <c r="C22" s="34">
        <v>4800</v>
      </c>
      <c r="D22" s="34">
        <v>4800</v>
      </c>
      <c r="E22" s="29">
        <v>2960</v>
      </c>
      <c r="F22" s="35">
        <f t="shared" si="1"/>
        <v>2960</v>
      </c>
      <c r="G22" s="36">
        <v>2960</v>
      </c>
      <c r="H22" s="26">
        <v>2600</v>
      </c>
      <c r="I22" s="41">
        <v>360</v>
      </c>
      <c r="J22" s="41"/>
      <c r="K22" s="41"/>
      <c r="L22" s="41">
        <v>0</v>
      </c>
      <c r="M22" s="41"/>
      <c r="N22" s="41"/>
      <c r="O22" s="41"/>
      <c r="P22" s="41"/>
      <c r="Q22" s="41"/>
      <c r="R22" s="41"/>
      <c r="S22" s="41"/>
      <c r="T22" s="41"/>
      <c r="U22" s="74"/>
    </row>
    <row r="23" s="1" customFormat="1" ht="59.25" customHeight="1" spans="1:21">
      <c r="A23" s="27">
        <v>15</v>
      </c>
      <c r="B23" s="42" t="s">
        <v>45</v>
      </c>
      <c r="C23" s="43"/>
      <c r="D23" s="43"/>
      <c r="E23" s="29">
        <v>0</v>
      </c>
      <c r="F23" s="30">
        <f t="shared" si="1"/>
        <v>0</v>
      </c>
      <c r="G23" s="44">
        <v>0</v>
      </c>
      <c r="H23" s="26"/>
      <c r="I23" s="41"/>
      <c r="J23" s="41"/>
      <c r="K23" s="41"/>
      <c r="L23" s="41"/>
      <c r="M23" s="41"/>
      <c r="N23" s="41"/>
      <c r="O23" s="41"/>
      <c r="P23" s="41"/>
      <c r="Q23" s="41"/>
      <c r="R23" s="41"/>
      <c r="S23" s="41"/>
      <c r="T23" s="41"/>
      <c r="U23" s="74"/>
    </row>
    <row r="24" s="1" customFormat="1" ht="48" customHeight="1" spans="1:21">
      <c r="A24" s="27">
        <v>16</v>
      </c>
      <c r="B24" s="42" t="s">
        <v>46</v>
      </c>
      <c r="C24" s="43"/>
      <c r="D24" s="43"/>
      <c r="E24" s="29">
        <v>0</v>
      </c>
      <c r="F24" s="30">
        <f t="shared" si="1"/>
        <v>0</v>
      </c>
      <c r="G24" s="44">
        <v>0</v>
      </c>
      <c r="H24" s="26"/>
      <c r="I24" s="41"/>
      <c r="J24" s="41"/>
      <c r="K24" s="41"/>
      <c r="L24" s="41"/>
      <c r="M24" s="41"/>
      <c r="N24" s="41"/>
      <c r="O24" s="41"/>
      <c r="P24" s="41"/>
      <c r="Q24" s="41"/>
      <c r="R24" s="41"/>
      <c r="S24" s="41"/>
      <c r="T24" s="41"/>
      <c r="U24" s="74"/>
    </row>
    <row r="25" s="1" customFormat="1" ht="54" customHeight="1" spans="1:21">
      <c r="A25" s="27">
        <v>17</v>
      </c>
      <c r="B25" s="42" t="s">
        <v>47</v>
      </c>
      <c r="C25" s="43"/>
      <c r="D25" s="43"/>
      <c r="E25" s="29">
        <v>0</v>
      </c>
      <c r="F25" s="30">
        <f t="shared" si="1"/>
        <v>0</v>
      </c>
      <c r="G25" s="44">
        <v>0</v>
      </c>
      <c r="H25" s="26"/>
      <c r="I25" s="41"/>
      <c r="J25" s="41"/>
      <c r="K25" s="41"/>
      <c r="L25" s="41"/>
      <c r="M25" s="41"/>
      <c r="N25" s="41"/>
      <c r="O25" s="41"/>
      <c r="P25" s="41"/>
      <c r="Q25" s="41"/>
      <c r="R25" s="41"/>
      <c r="S25" s="41"/>
      <c r="T25" s="41"/>
      <c r="U25" s="74"/>
    </row>
    <row r="26" s="1" customFormat="1" ht="37.5" customHeight="1" spans="1:21">
      <c r="A26" s="19"/>
      <c r="B26" s="42" t="s">
        <v>48</v>
      </c>
      <c r="C26" s="43"/>
      <c r="D26" s="43"/>
      <c r="E26" s="29">
        <v>0</v>
      </c>
      <c r="F26" s="30">
        <f t="shared" si="1"/>
        <v>0</v>
      </c>
      <c r="G26" s="44">
        <v>0</v>
      </c>
      <c r="H26" s="26"/>
      <c r="I26" s="41"/>
      <c r="J26" s="41"/>
      <c r="K26" s="41"/>
      <c r="L26" s="41"/>
      <c r="M26" s="41"/>
      <c r="N26" s="41"/>
      <c r="O26" s="41"/>
      <c r="P26" s="41"/>
      <c r="Q26" s="41"/>
      <c r="R26" s="41"/>
      <c r="S26" s="41"/>
      <c r="T26" s="41"/>
      <c r="U26" s="74"/>
    </row>
    <row r="27" s="1" customFormat="1" ht="30.75" customHeight="1" spans="1:21">
      <c r="A27" s="19"/>
      <c r="B27" s="42" t="s">
        <v>49</v>
      </c>
      <c r="C27" s="43"/>
      <c r="D27" s="43"/>
      <c r="E27" s="29">
        <v>0</v>
      </c>
      <c r="F27" s="30">
        <f t="shared" si="1"/>
        <v>0</v>
      </c>
      <c r="G27" s="44">
        <v>0</v>
      </c>
      <c r="H27" s="26"/>
      <c r="I27" s="41"/>
      <c r="J27" s="41"/>
      <c r="K27" s="41"/>
      <c r="L27" s="41"/>
      <c r="M27" s="41"/>
      <c r="N27" s="41"/>
      <c r="O27" s="41"/>
      <c r="P27" s="41"/>
      <c r="Q27" s="41"/>
      <c r="R27" s="41"/>
      <c r="S27" s="41"/>
      <c r="T27" s="41"/>
      <c r="U27" s="74"/>
    </row>
    <row r="28" s="1" customFormat="1" ht="41.25" customHeight="1" spans="1:21">
      <c r="A28" s="19"/>
      <c r="B28" s="42" t="s">
        <v>50</v>
      </c>
      <c r="C28" s="43">
        <v>400</v>
      </c>
      <c r="D28" s="43">
        <v>400</v>
      </c>
      <c r="E28" s="29">
        <v>0</v>
      </c>
      <c r="F28" s="30">
        <f t="shared" si="1"/>
        <v>0</v>
      </c>
      <c r="G28" s="44">
        <v>0</v>
      </c>
      <c r="H28" s="26"/>
      <c r="I28" s="41"/>
      <c r="J28" s="41"/>
      <c r="K28" s="41"/>
      <c r="L28" s="41"/>
      <c r="M28" s="41"/>
      <c r="N28" s="41"/>
      <c r="O28" s="41"/>
      <c r="P28" s="41"/>
      <c r="Q28" s="41"/>
      <c r="R28" s="41"/>
      <c r="S28" s="41"/>
      <c r="T28" s="41"/>
      <c r="U28" s="74"/>
    </row>
    <row r="29" s="1" customFormat="1" ht="39" customHeight="1" spans="1:21">
      <c r="A29" s="19"/>
      <c r="B29" s="42" t="s">
        <v>51</v>
      </c>
      <c r="C29" s="43"/>
      <c r="D29" s="43"/>
      <c r="E29" s="29">
        <v>0</v>
      </c>
      <c r="F29" s="30">
        <f t="shared" si="1"/>
        <v>0</v>
      </c>
      <c r="G29" s="44">
        <v>0</v>
      </c>
      <c r="H29" s="26"/>
      <c r="I29" s="41"/>
      <c r="J29" s="41"/>
      <c r="K29" s="41"/>
      <c r="L29" s="41"/>
      <c r="M29" s="41"/>
      <c r="N29" s="41"/>
      <c r="O29" s="41"/>
      <c r="P29" s="41"/>
      <c r="Q29" s="41"/>
      <c r="R29" s="41"/>
      <c r="S29" s="41"/>
      <c r="T29" s="41"/>
      <c r="U29" s="74"/>
    </row>
    <row r="30" s="1" customFormat="1" ht="36.75" customHeight="1" spans="1:21">
      <c r="A30" s="19"/>
      <c r="B30" s="27" t="s">
        <v>52</v>
      </c>
      <c r="C30" s="28">
        <f>SUM(C31:C43)</f>
        <v>18458.5</v>
      </c>
      <c r="D30" s="28">
        <f>SUM(D31:D43)</f>
        <v>18458.5</v>
      </c>
      <c r="E30" s="35">
        <v>38793.15</v>
      </c>
      <c r="F30" s="30">
        <f t="shared" si="1"/>
        <v>17467.8</v>
      </c>
      <c r="G30" s="30">
        <v>17467.8</v>
      </c>
      <c r="H30" s="45">
        <f t="shared" ref="H30:T30" si="2">SUM(H31:H43)</f>
        <v>0</v>
      </c>
      <c r="I30" s="45">
        <f t="shared" si="2"/>
        <v>1215.78</v>
      </c>
      <c r="J30" s="45">
        <f t="shared" si="2"/>
        <v>1419.55</v>
      </c>
      <c r="K30" s="45">
        <f t="shared" si="2"/>
        <v>1339.95</v>
      </c>
      <c r="L30" s="45">
        <f t="shared" si="2"/>
        <v>64.44</v>
      </c>
      <c r="M30" s="45">
        <f t="shared" si="2"/>
        <v>140</v>
      </c>
      <c r="N30" s="45">
        <f t="shared" si="2"/>
        <v>511.58</v>
      </c>
      <c r="O30" s="45">
        <f t="shared" si="2"/>
        <v>4076.3</v>
      </c>
      <c r="P30" s="45">
        <f t="shared" si="2"/>
        <v>5932.5</v>
      </c>
      <c r="Q30" s="45">
        <f t="shared" si="2"/>
        <v>1116.3</v>
      </c>
      <c r="R30" s="45">
        <f t="shared" si="2"/>
        <v>987.88</v>
      </c>
      <c r="S30" s="45">
        <f t="shared" si="2"/>
        <v>10.28</v>
      </c>
      <c r="T30" s="45">
        <f t="shared" si="2"/>
        <v>653.24</v>
      </c>
      <c r="U30" s="74"/>
    </row>
    <row r="31" s="2" customFormat="1" ht="101.25" customHeight="1" spans="1:21">
      <c r="A31" s="38">
        <v>1</v>
      </c>
      <c r="B31" s="39" t="s">
        <v>23</v>
      </c>
      <c r="C31" s="34">
        <v>10687.2</v>
      </c>
      <c r="D31" s="34">
        <v>10687.2</v>
      </c>
      <c r="E31" s="35">
        <v>10492.8</v>
      </c>
      <c r="F31" s="35">
        <f t="shared" si="1"/>
        <v>10492.8</v>
      </c>
      <c r="G31" s="36">
        <v>10492.8</v>
      </c>
      <c r="H31" s="26">
        <v>0</v>
      </c>
      <c r="I31" s="66">
        <v>140</v>
      </c>
      <c r="J31" s="66">
        <f>285+500</f>
        <v>785</v>
      </c>
      <c r="K31" s="66">
        <f>140+678.1</f>
        <v>818.1</v>
      </c>
      <c r="L31" s="66">
        <f>54.92+9.52</f>
        <v>64.44</v>
      </c>
      <c r="M31" s="66">
        <v>140</v>
      </c>
      <c r="N31" s="66">
        <v>511.58</v>
      </c>
      <c r="O31" s="66">
        <v>2323</v>
      </c>
      <c r="P31" s="66">
        <v>5513.95</v>
      </c>
      <c r="Q31" s="66">
        <v>30</v>
      </c>
      <c r="R31" s="66">
        <v>126.45</v>
      </c>
      <c r="S31" s="66">
        <f>697.9-687.62</f>
        <v>10.28</v>
      </c>
      <c r="T31" s="66">
        <v>30</v>
      </c>
      <c r="U31" s="75" t="s">
        <v>109</v>
      </c>
    </row>
    <row r="32" s="2" customFormat="1" ht="78.75" customHeight="1" spans="1:21">
      <c r="A32" s="38">
        <v>2</v>
      </c>
      <c r="B32" s="39" t="s">
        <v>54</v>
      </c>
      <c r="C32" s="34">
        <v>1200</v>
      </c>
      <c r="D32" s="34">
        <v>1200</v>
      </c>
      <c r="E32" s="29">
        <v>2800</v>
      </c>
      <c r="F32" s="35">
        <f t="shared" si="1"/>
        <v>1600</v>
      </c>
      <c r="G32" s="36">
        <v>1600</v>
      </c>
      <c r="H32" s="26"/>
      <c r="I32" s="65">
        <v>276.93</v>
      </c>
      <c r="J32" s="65"/>
      <c r="K32" s="65"/>
      <c r="L32" s="65"/>
      <c r="M32" s="65"/>
      <c r="N32" s="65"/>
      <c r="O32" s="65"/>
      <c r="P32" s="65"/>
      <c r="Q32" s="65"/>
      <c r="R32" s="65">
        <v>759.61</v>
      </c>
      <c r="S32" s="65"/>
      <c r="T32" s="65">
        <v>563.46</v>
      </c>
      <c r="U32" s="75"/>
    </row>
    <row r="33" s="2" customFormat="1" ht="99" customHeight="1" spans="1:21">
      <c r="A33" s="38">
        <v>3</v>
      </c>
      <c r="B33" s="39" t="s">
        <v>27</v>
      </c>
      <c r="C33" s="34">
        <v>2000</v>
      </c>
      <c r="D33" s="34">
        <v>2000</v>
      </c>
      <c r="E33" s="29">
        <v>2050.93</v>
      </c>
      <c r="F33" s="35">
        <f t="shared" si="1"/>
        <v>600</v>
      </c>
      <c r="G33" s="36">
        <v>600</v>
      </c>
      <c r="H33" s="26"/>
      <c r="I33" s="65"/>
      <c r="J33" s="65"/>
      <c r="K33" s="65"/>
      <c r="L33" s="65"/>
      <c r="M33" s="65"/>
      <c r="N33" s="65"/>
      <c r="O33" s="65">
        <v>600</v>
      </c>
      <c r="P33" s="65"/>
      <c r="Q33" s="65"/>
      <c r="R33" s="65"/>
      <c r="S33" s="65"/>
      <c r="T33" s="65"/>
      <c r="U33" s="77" t="s">
        <v>110</v>
      </c>
    </row>
    <row r="34" s="1" customFormat="1" ht="60.75" customHeight="1" spans="1:21">
      <c r="A34" s="27">
        <v>4</v>
      </c>
      <c r="B34" s="42" t="s">
        <v>57</v>
      </c>
      <c r="C34" s="43">
        <v>600</v>
      </c>
      <c r="D34" s="43">
        <v>600</v>
      </c>
      <c r="E34" s="29">
        <v>13024.42</v>
      </c>
      <c r="F34" s="30">
        <f t="shared" si="1"/>
        <v>200</v>
      </c>
      <c r="G34" s="44">
        <v>200</v>
      </c>
      <c r="H34" s="26"/>
      <c r="I34" s="65"/>
      <c r="J34" s="65"/>
      <c r="K34" s="65"/>
      <c r="L34" s="65"/>
      <c r="M34" s="65"/>
      <c r="N34" s="65"/>
      <c r="O34" s="65"/>
      <c r="P34" s="65"/>
      <c r="Q34" s="65">
        <v>200</v>
      </c>
      <c r="R34" s="65"/>
      <c r="S34" s="65"/>
      <c r="T34" s="65"/>
      <c r="U34" s="74"/>
    </row>
    <row r="35" s="1" customFormat="1" ht="50.25" customHeight="1" spans="1:21">
      <c r="A35" s="27">
        <v>5</v>
      </c>
      <c r="B35" s="42" t="s">
        <v>58</v>
      </c>
      <c r="C35" s="43"/>
      <c r="D35" s="43"/>
      <c r="E35" s="29">
        <v>0</v>
      </c>
      <c r="F35" s="30">
        <f t="shared" si="1"/>
        <v>0</v>
      </c>
      <c r="G35" s="44">
        <v>0</v>
      </c>
      <c r="H35" s="26"/>
      <c r="I35" s="65"/>
      <c r="J35" s="65"/>
      <c r="K35" s="65"/>
      <c r="L35" s="65"/>
      <c r="M35" s="65"/>
      <c r="N35" s="65"/>
      <c r="O35" s="65"/>
      <c r="P35" s="65"/>
      <c r="Q35" s="65"/>
      <c r="R35" s="65"/>
      <c r="S35" s="65"/>
      <c r="T35" s="65"/>
      <c r="U35" s="74"/>
    </row>
    <row r="36" s="1" customFormat="1" ht="51.75" customHeight="1" spans="1:21">
      <c r="A36" s="27">
        <v>6</v>
      </c>
      <c r="B36" s="42" t="s">
        <v>59</v>
      </c>
      <c r="C36" s="43"/>
      <c r="D36" s="43"/>
      <c r="E36" s="29">
        <v>0</v>
      </c>
      <c r="F36" s="30">
        <f t="shared" si="1"/>
        <v>0</v>
      </c>
      <c r="G36" s="44">
        <v>0</v>
      </c>
      <c r="H36" s="26"/>
      <c r="I36" s="41"/>
      <c r="J36" s="41"/>
      <c r="K36" s="41"/>
      <c r="L36" s="41"/>
      <c r="M36" s="41"/>
      <c r="N36" s="41"/>
      <c r="O36" s="41"/>
      <c r="P36" s="41"/>
      <c r="Q36" s="41"/>
      <c r="R36" s="41"/>
      <c r="S36" s="41"/>
      <c r="T36" s="41"/>
      <c r="U36" s="74"/>
    </row>
    <row r="37" s="1" customFormat="1" ht="91.5" customHeight="1" spans="1:21">
      <c r="A37" s="27">
        <v>7</v>
      </c>
      <c r="B37" s="39" t="s">
        <v>43</v>
      </c>
      <c r="C37" s="43">
        <v>400</v>
      </c>
      <c r="D37" s="43">
        <v>400</v>
      </c>
      <c r="E37" s="29">
        <v>3385</v>
      </c>
      <c r="F37" s="30">
        <f t="shared" si="1"/>
        <v>3195</v>
      </c>
      <c r="G37" s="44">
        <v>3195</v>
      </c>
      <c r="H37" s="26">
        <v>0</v>
      </c>
      <c r="I37" s="41">
        <v>798.85</v>
      </c>
      <c r="J37" s="41">
        <v>634.55</v>
      </c>
      <c r="K37" s="41">
        <v>521.85</v>
      </c>
      <c r="L37" s="41">
        <v>0</v>
      </c>
      <c r="M37" s="41">
        <v>0</v>
      </c>
      <c r="N37" s="41">
        <v>0</v>
      </c>
      <c r="O37" s="41">
        <f>653.1+0.2</f>
        <v>653.3</v>
      </c>
      <c r="P37" s="41">
        <v>418.55</v>
      </c>
      <c r="Q37" s="41">
        <v>6.3</v>
      </c>
      <c r="R37" s="41">
        <v>101.82</v>
      </c>
      <c r="S37" s="41">
        <v>0</v>
      </c>
      <c r="T37" s="41">
        <v>59.78</v>
      </c>
      <c r="U37" s="74" t="s">
        <v>111</v>
      </c>
    </row>
    <row r="38" s="1" customFormat="1" ht="33.75" customHeight="1" spans="1:21">
      <c r="A38" s="27">
        <v>8</v>
      </c>
      <c r="B38" s="42" t="s">
        <v>61</v>
      </c>
      <c r="C38" s="43">
        <v>400</v>
      </c>
      <c r="D38" s="43">
        <v>400</v>
      </c>
      <c r="E38" s="29">
        <v>500</v>
      </c>
      <c r="F38" s="30">
        <f t="shared" si="1"/>
        <v>500</v>
      </c>
      <c r="G38" s="44">
        <v>500</v>
      </c>
      <c r="H38" s="26"/>
      <c r="I38" s="65"/>
      <c r="J38" s="65"/>
      <c r="K38" s="65"/>
      <c r="L38" s="65"/>
      <c r="M38" s="65"/>
      <c r="N38" s="65"/>
      <c r="O38" s="65">
        <v>500</v>
      </c>
      <c r="P38" s="65"/>
      <c r="Q38" s="65"/>
      <c r="R38" s="65"/>
      <c r="S38" s="65"/>
      <c r="T38" s="65"/>
      <c r="U38" s="74" t="s">
        <v>112</v>
      </c>
    </row>
    <row r="39" s="1" customFormat="1" ht="29.25" customHeight="1" spans="1:21">
      <c r="A39" s="27">
        <v>9</v>
      </c>
      <c r="B39" s="42" t="s">
        <v>62</v>
      </c>
      <c r="C39" s="43">
        <v>1000</v>
      </c>
      <c r="D39" s="43">
        <v>1000</v>
      </c>
      <c r="E39" s="29">
        <v>0</v>
      </c>
      <c r="F39" s="30">
        <f t="shared" si="1"/>
        <v>0</v>
      </c>
      <c r="G39" s="44">
        <v>0</v>
      </c>
      <c r="H39" s="26"/>
      <c r="I39" s="41"/>
      <c r="J39" s="41"/>
      <c r="K39" s="41"/>
      <c r="L39" s="41"/>
      <c r="M39" s="41"/>
      <c r="N39" s="41"/>
      <c r="O39" s="41"/>
      <c r="P39" s="41"/>
      <c r="Q39" s="41"/>
      <c r="R39" s="41"/>
      <c r="S39" s="41"/>
      <c r="T39" s="41"/>
      <c r="U39" s="74"/>
    </row>
    <row r="40" s="1" customFormat="1" ht="21" customHeight="1" spans="1:21">
      <c r="A40" s="27">
        <v>10</v>
      </c>
      <c r="B40" s="42" t="s">
        <v>63</v>
      </c>
      <c r="C40" s="43"/>
      <c r="D40" s="43"/>
      <c r="E40" s="29">
        <v>0</v>
      </c>
      <c r="F40" s="30">
        <f t="shared" si="1"/>
        <v>0</v>
      </c>
      <c r="G40" s="44">
        <v>0</v>
      </c>
      <c r="H40" s="26"/>
      <c r="I40" s="41"/>
      <c r="J40" s="41"/>
      <c r="K40" s="41"/>
      <c r="L40" s="41"/>
      <c r="M40" s="41"/>
      <c r="N40" s="41"/>
      <c r="O40" s="41"/>
      <c r="P40" s="41"/>
      <c r="Q40" s="41"/>
      <c r="R40" s="41"/>
      <c r="S40" s="41"/>
      <c r="T40" s="41"/>
      <c r="U40" s="74"/>
    </row>
    <row r="41" s="1" customFormat="1" ht="21" customHeight="1" spans="1:21">
      <c r="A41" s="27">
        <v>11</v>
      </c>
      <c r="B41" s="42" t="s">
        <v>64</v>
      </c>
      <c r="C41" s="43">
        <v>500</v>
      </c>
      <c r="D41" s="43">
        <v>500</v>
      </c>
      <c r="E41" s="29">
        <v>0</v>
      </c>
      <c r="F41" s="30">
        <f t="shared" si="1"/>
        <v>0</v>
      </c>
      <c r="G41" s="44">
        <v>0</v>
      </c>
      <c r="H41" s="26"/>
      <c r="I41" s="41"/>
      <c r="J41" s="41"/>
      <c r="K41" s="41"/>
      <c r="L41" s="41"/>
      <c r="M41" s="41"/>
      <c r="N41" s="41"/>
      <c r="O41" s="41"/>
      <c r="P41" s="41"/>
      <c r="Q41" s="41"/>
      <c r="R41" s="41"/>
      <c r="S41" s="41"/>
      <c r="T41" s="41"/>
      <c r="U41" s="74"/>
    </row>
    <row r="42" s="1" customFormat="1" ht="36" customHeight="1" spans="1:21">
      <c r="A42" s="27">
        <v>12</v>
      </c>
      <c r="B42" s="42" t="s">
        <v>65</v>
      </c>
      <c r="C42" s="43">
        <v>1000</v>
      </c>
      <c r="D42" s="43">
        <v>1000</v>
      </c>
      <c r="E42" s="29">
        <v>0</v>
      </c>
      <c r="F42" s="30">
        <f t="shared" si="1"/>
        <v>0</v>
      </c>
      <c r="G42" s="44">
        <v>0</v>
      </c>
      <c r="H42" s="26"/>
      <c r="I42" s="41"/>
      <c r="J42" s="41"/>
      <c r="K42" s="41"/>
      <c r="L42" s="41"/>
      <c r="M42" s="41"/>
      <c r="N42" s="41"/>
      <c r="O42" s="41"/>
      <c r="P42" s="41"/>
      <c r="Q42" s="41"/>
      <c r="R42" s="41"/>
      <c r="S42" s="41"/>
      <c r="T42" s="41"/>
      <c r="U42" s="74"/>
    </row>
    <row r="43" s="1" customFormat="1" ht="56.25" customHeight="1" spans="1:21">
      <c r="A43" s="27">
        <v>13</v>
      </c>
      <c r="B43" s="42" t="s">
        <v>66</v>
      </c>
      <c r="C43" s="43">
        <v>671.3</v>
      </c>
      <c r="D43" s="43">
        <v>671.3</v>
      </c>
      <c r="E43" s="29">
        <v>6540</v>
      </c>
      <c r="F43" s="30">
        <v>880</v>
      </c>
      <c r="G43" s="44">
        <v>80</v>
      </c>
      <c r="H43" s="26"/>
      <c r="I43" s="65"/>
      <c r="J43" s="65"/>
      <c r="K43" s="65"/>
      <c r="L43" s="65"/>
      <c r="M43" s="65"/>
      <c r="N43" s="65"/>
      <c r="O43" s="65"/>
      <c r="P43" s="65"/>
      <c r="Q43" s="65">
        <v>880</v>
      </c>
      <c r="R43" s="65"/>
      <c r="S43" s="65"/>
      <c r="T43" s="65"/>
      <c r="U43" s="74" t="s">
        <v>113</v>
      </c>
    </row>
    <row r="44" s="1" customFormat="1" ht="50.25" customHeight="1" spans="1:21">
      <c r="A44" s="27" t="s">
        <v>68</v>
      </c>
      <c r="B44" s="27" t="s">
        <v>69</v>
      </c>
      <c r="C44" s="28">
        <f>SUM(C45:C52)</f>
        <v>16400</v>
      </c>
      <c r="D44" s="28">
        <f>SUM(D45:D52)</f>
        <v>16400</v>
      </c>
      <c r="E44" s="35">
        <v>18000</v>
      </c>
      <c r="F44" s="30">
        <f t="shared" si="1"/>
        <v>18000</v>
      </c>
      <c r="G44" s="30">
        <f>SUM(G45:G52)</f>
        <v>18000</v>
      </c>
      <c r="H44" s="46">
        <f t="shared" ref="H44:T44" si="3">SUM(H45:H52)</f>
        <v>1035.456</v>
      </c>
      <c r="I44" s="46">
        <f t="shared" si="3"/>
        <v>1737.02</v>
      </c>
      <c r="J44" s="46">
        <f t="shared" si="3"/>
        <v>1592.04</v>
      </c>
      <c r="K44" s="31">
        <f t="shared" si="3"/>
        <v>1207.81</v>
      </c>
      <c r="L44" s="31">
        <f t="shared" si="3"/>
        <v>3897.724</v>
      </c>
      <c r="M44" s="46">
        <f t="shared" si="3"/>
        <v>1208.48</v>
      </c>
      <c r="N44" s="46">
        <f t="shared" si="3"/>
        <v>1351.31</v>
      </c>
      <c r="O44" s="46">
        <f t="shared" si="3"/>
        <v>2275.11</v>
      </c>
      <c r="P44" s="46">
        <f t="shared" si="3"/>
        <v>1978.44</v>
      </c>
      <c r="Q44" s="31">
        <f t="shared" si="3"/>
        <v>835.24</v>
      </c>
      <c r="R44" s="31">
        <f t="shared" si="3"/>
        <v>462.33</v>
      </c>
      <c r="S44" s="46">
        <f t="shared" si="3"/>
        <v>99.83</v>
      </c>
      <c r="T44" s="46">
        <f t="shared" si="3"/>
        <v>319.21</v>
      </c>
      <c r="U44" s="74"/>
    </row>
    <row r="45" s="1" customFormat="1" ht="67.5" customHeight="1" spans="1:21">
      <c r="A45" s="27">
        <v>1</v>
      </c>
      <c r="B45" s="42" t="s">
        <v>23</v>
      </c>
      <c r="C45" s="43">
        <v>10000</v>
      </c>
      <c r="D45" s="43">
        <v>10000</v>
      </c>
      <c r="E45" s="29">
        <v>15000</v>
      </c>
      <c r="F45" s="30">
        <f t="shared" si="1"/>
        <v>15000</v>
      </c>
      <c r="G45" s="44">
        <v>15000</v>
      </c>
      <c r="H45" s="47">
        <v>0</v>
      </c>
      <c r="I45" s="47">
        <v>1712.02</v>
      </c>
      <c r="J45" s="47">
        <v>1477.54</v>
      </c>
      <c r="K45" s="47">
        <v>1187.01</v>
      </c>
      <c r="L45" s="47">
        <f>2078.08+106</f>
        <v>2184.08</v>
      </c>
      <c r="M45" s="47">
        <v>1208.48</v>
      </c>
      <c r="N45" s="47">
        <v>1351.31</v>
      </c>
      <c r="O45" s="47">
        <v>2196.51</v>
      </c>
      <c r="P45" s="47">
        <v>1978.44</v>
      </c>
      <c r="Q45" s="47">
        <v>835.24</v>
      </c>
      <c r="R45" s="47">
        <v>462.33</v>
      </c>
      <c r="S45" s="47">
        <f>205.83-106</f>
        <v>99.83</v>
      </c>
      <c r="T45" s="47">
        <v>307.21</v>
      </c>
      <c r="U45" s="79" t="s">
        <v>70</v>
      </c>
    </row>
    <row r="46" s="1" customFormat="1" ht="31.5" customHeight="1" spans="1:21">
      <c r="A46" s="27">
        <v>2</v>
      </c>
      <c r="B46" s="42" t="s">
        <v>71</v>
      </c>
      <c r="C46" s="43"/>
      <c r="D46" s="43"/>
      <c r="E46" s="29">
        <v>0</v>
      </c>
      <c r="F46" s="30">
        <f t="shared" si="1"/>
        <v>0</v>
      </c>
      <c r="G46" s="44">
        <v>0</v>
      </c>
      <c r="H46" s="48"/>
      <c r="I46" s="49"/>
      <c r="J46" s="49"/>
      <c r="K46" s="49"/>
      <c r="L46" s="49"/>
      <c r="M46" s="49"/>
      <c r="N46" s="49"/>
      <c r="O46" s="49"/>
      <c r="P46" s="49"/>
      <c r="Q46" s="49"/>
      <c r="R46" s="49"/>
      <c r="S46" s="49"/>
      <c r="T46" s="49"/>
      <c r="U46" s="79"/>
    </row>
    <row r="47" s="1" customFormat="1" ht="34.5" customHeight="1" spans="1:21">
      <c r="A47" s="27">
        <v>3</v>
      </c>
      <c r="B47" s="42" t="s">
        <v>72</v>
      </c>
      <c r="C47" s="43"/>
      <c r="D47" s="43"/>
      <c r="E47" s="29">
        <v>0</v>
      </c>
      <c r="F47" s="30">
        <f t="shared" si="1"/>
        <v>0</v>
      </c>
      <c r="G47" s="44">
        <v>0</v>
      </c>
      <c r="H47" s="48"/>
      <c r="I47" s="49"/>
      <c r="J47" s="49"/>
      <c r="K47" s="49"/>
      <c r="L47" s="49"/>
      <c r="M47" s="49"/>
      <c r="N47" s="49"/>
      <c r="O47" s="49"/>
      <c r="P47" s="49"/>
      <c r="Q47" s="49"/>
      <c r="R47" s="49"/>
      <c r="S47" s="49"/>
      <c r="T47" s="49"/>
      <c r="U47" s="79"/>
    </row>
    <row r="48" s="1" customFormat="1" ht="31.5" customHeight="1" spans="1:21">
      <c r="A48" s="27">
        <v>4</v>
      </c>
      <c r="B48" s="42" t="s">
        <v>73</v>
      </c>
      <c r="C48" s="43"/>
      <c r="D48" s="43"/>
      <c r="E48" s="29">
        <v>0</v>
      </c>
      <c r="F48" s="30">
        <f t="shared" si="1"/>
        <v>0</v>
      </c>
      <c r="G48" s="44">
        <v>0</v>
      </c>
      <c r="H48" s="48"/>
      <c r="I48" s="49"/>
      <c r="J48" s="49"/>
      <c r="K48" s="49"/>
      <c r="L48" s="49"/>
      <c r="M48" s="49"/>
      <c r="N48" s="49"/>
      <c r="O48" s="49"/>
      <c r="P48" s="49"/>
      <c r="Q48" s="49"/>
      <c r="R48" s="49"/>
      <c r="S48" s="49"/>
      <c r="T48" s="49"/>
      <c r="U48" s="79"/>
    </row>
    <row r="49" s="1" customFormat="1" ht="30" customHeight="1" spans="1:21">
      <c r="A49" s="27">
        <v>5</v>
      </c>
      <c r="B49" s="42" t="s">
        <v>74</v>
      </c>
      <c r="C49" s="43"/>
      <c r="D49" s="43"/>
      <c r="E49" s="29">
        <v>1000</v>
      </c>
      <c r="F49" s="30">
        <f t="shared" si="1"/>
        <v>1000</v>
      </c>
      <c r="G49" s="44">
        <v>1000</v>
      </c>
      <c r="H49" s="49">
        <f>1000-300.85</f>
        <v>699.15</v>
      </c>
      <c r="I49" s="49">
        <v>25</v>
      </c>
      <c r="J49" s="49">
        <v>114.5</v>
      </c>
      <c r="K49" s="49">
        <v>20.8</v>
      </c>
      <c r="L49" s="49">
        <v>49.95</v>
      </c>
      <c r="M49" s="49">
        <v>0</v>
      </c>
      <c r="N49" s="49">
        <v>0</v>
      </c>
      <c r="O49" s="49">
        <v>78.6</v>
      </c>
      <c r="P49" s="49">
        <v>0</v>
      </c>
      <c r="Q49" s="49">
        <v>0</v>
      </c>
      <c r="R49" s="49">
        <v>0</v>
      </c>
      <c r="S49" s="49">
        <v>0</v>
      </c>
      <c r="T49" s="49">
        <v>12</v>
      </c>
      <c r="U49" s="79" t="s">
        <v>75</v>
      </c>
    </row>
    <row r="50" s="1" customFormat="1" ht="28.5" customHeight="1" spans="1:21">
      <c r="A50" s="27">
        <v>6</v>
      </c>
      <c r="B50" s="42" t="s">
        <v>76</v>
      </c>
      <c r="C50" s="43"/>
      <c r="D50" s="43"/>
      <c r="E50" s="29">
        <v>0</v>
      </c>
      <c r="F50" s="30">
        <f t="shared" si="1"/>
        <v>0</v>
      </c>
      <c r="G50" s="44">
        <v>0</v>
      </c>
      <c r="H50" s="48"/>
      <c r="I50" s="49"/>
      <c r="J50" s="49"/>
      <c r="K50" s="49"/>
      <c r="L50" s="49"/>
      <c r="M50" s="49"/>
      <c r="N50" s="49"/>
      <c r="O50" s="49"/>
      <c r="P50" s="49"/>
      <c r="Q50" s="49"/>
      <c r="R50" s="49"/>
      <c r="S50" s="49"/>
      <c r="T50" s="49"/>
      <c r="U50" s="79"/>
    </row>
    <row r="51" s="1" customFormat="1" ht="26.25" customHeight="1" spans="1:21">
      <c r="A51" s="27">
        <v>7</v>
      </c>
      <c r="B51" s="42" t="s">
        <v>64</v>
      </c>
      <c r="C51" s="43"/>
      <c r="D51" s="43"/>
      <c r="E51" s="29">
        <v>0</v>
      </c>
      <c r="F51" s="30">
        <f t="shared" si="1"/>
        <v>0</v>
      </c>
      <c r="G51" s="44">
        <v>0</v>
      </c>
      <c r="H51" s="48"/>
      <c r="I51" s="49"/>
      <c r="J51" s="49"/>
      <c r="K51" s="49"/>
      <c r="L51" s="49"/>
      <c r="M51" s="49"/>
      <c r="N51" s="49"/>
      <c r="O51" s="49"/>
      <c r="P51" s="49"/>
      <c r="Q51" s="49"/>
      <c r="R51" s="49"/>
      <c r="S51" s="49"/>
      <c r="T51" s="49"/>
      <c r="U51" s="79"/>
    </row>
    <row r="52" s="1" customFormat="1" ht="36.75" customHeight="1" spans="1:21">
      <c r="A52" s="27">
        <v>8</v>
      </c>
      <c r="B52" s="42" t="s">
        <v>66</v>
      </c>
      <c r="C52" s="43">
        <v>6400</v>
      </c>
      <c r="D52" s="43">
        <v>6400</v>
      </c>
      <c r="E52" s="29">
        <v>2000</v>
      </c>
      <c r="F52" s="30">
        <f t="shared" si="1"/>
        <v>2000</v>
      </c>
      <c r="G52" s="44">
        <v>2000</v>
      </c>
      <c r="H52" s="49">
        <f>1000-663.694</f>
        <v>336.306</v>
      </c>
      <c r="I52" s="49"/>
      <c r="J52" s="49"/>
      <c r="K52" s="49"/>
      <c r="L52" s="49">
        <f>1000+663.694</f>
        <v>1663.694</v>
      </c>
      <c r="M52" s="49"/>
      <c r="N52" s="49"/>
      <c r="O52" s="49"/>
      <c r="P52" s="49"/>
      <c r="Q52" s="49"/>
      <c r="R52" s="49"/>
      <c r="S52" s="49"/>
      <c r="T52" s="49"/>
      <c r="U52" s="79" t="s">
        <v>77</v>
      </c>
    </row>
    <row r="53" s="2" customFormat="1" ht="35.25" customHeight="1" spans="1:21">
      <c r="A53" s="38" t="s">
        <v>78</v>
      </c>
      <c r="B53" s="38" t="s">
        <v>79</v>
      </c>
      <c r="C53" s="50">
        <f>SUM(C54:C59)</f>
        <v>52098.176</v>
      </c>
      <c r="D53" s="50">
        <f>SUM(D54:D59)</f>
        <v>52098.176</v>
      </c>
      <c r="E53" s="50">
        <v>42602.89</v>
      </c>
      <c r="F53" s="35">
        <f t="shared" si="1"/>
        <v>42410.75</v>
      </c>
      <c r="G53" s="35">
        <f>SUM(I53:U53)</f>
        <v>42410.75</v>
      </c>
      <c r="H53" s="31">
        <f>SUM(H54:H59)</f>
        <v>0</v>
      </c>
      <c r="I53" s="31">
        <f>SUM(I54:I59)</f>
        <v>3796</v>
      </c>
      <c r="J53" s="31">
        <v>3210.98</v>
      </c>
      <c r="K53" s="31">
        <f>SUM(K54:K59)</f>
        <v>7350</v>
      </c>
      <c r="L53" s="31">
        <v>8731.8</v>
      </c>
      <c r="M53" s="31">
        <f>M54+M59</f>
        <v>2161.51</v>
      </c>
      <c r="N53" s="31">
        <v>4606.41</v>
      </c>
      <c r="O53" s="31">
        <v>3032.66</v>
      </c>
      <c r="P53" s="31">
        <v>3708.14</v>
      </c>
      <c r="Q53" s="31">
        <f>SUM(Q54:Q59)</f>
        <v>3690.35</v>
      </c>
      <c r="R53" s="31">
        <v>1511.88</v>
      </c>
      <c r="S53" s="31">
        <v>88.2</v>
      </c>
      <c r="T53" s="31">
        <f>SUM(T54:T59)</f>
        <v>522.82</v>
      </c>
      <c r="U53" s="75"/>
    </row>
    <row r="54" s="2" customFormat="1" ht="21" customHeight="1" spans="1:21">
      <c r="A54" s="38">
        <v>1</v>
      </c>
      <c r="B54" s="39" t="s">
        <v>23</v>
      </c>
      <c r="C54" s="34">
        <v>36547.356</v>
      </c>
      <c r="D54" s="34">
        <v>36547.356</v>
      </c>
      <c r="E54" s="34">
        <v>35142.85</v>
      </c>
      <c r="F54" s="30">
        <f t="shared" si="1"/>
        <v>37641.28</v>
      </c>
      <c r="G54" s="36">
        <f>SUM(H54:T54)</f>
        <v>37641.28</v>
      </c>
      <c r="H54" s="26"/>
      <c r="I54" s="41">
        <v>3796</v>
      </c>
      <c r="J54" s="41">
        <v>1749.33</v>
      </c>
      <c r="K54" s="41">
        <v>7350</v>
      </c>
      <c r="L54" s="41">
        <v>8013</v>
      </c>
      <c r="M54" s="41">
        <f>1152.56+759.75</f>
        <v>1912.31</v>
      </c>
      <c r="N54" s="41">
        <v>4606.41</v>
      </c>
      <c r="O54" s="41">
        <v>3032.66</v>
      </c>
      <c r="P54" s="41">
        <v>1660.32</v>
      </c>
      <c r="Q54" s="41">
        <f>3545.15-20</f>
        <v>3525.15</v>
      </c>
      <c r="R54" s="41">
        <v>1496.1</v>
      </c>
      <c r="S54" s="41">
        <v>0</v>
      </c>
      <c r="T54" s="41">
        <v>500</v>
      </c>
      <c r="U54" s="75"/>
    </row>
    <row r="55" s="2" customFormat="1" ht="21" customHeight="1" spans="1:21">
      <c r="A55" s="38">
        <v>2</v>
      </c>
      <c r="B55" s="39" t="s">
        <v>71</v>
      </c>
      <c r="C55" s="34">
        <v>311.67</v>
      </c>
      <c r="D55" s="34">
        <v>311.67</v>
      </c>
      <c r="E55" s="34">
        <v>0</v>
      </c>
      <c r="F55" s="30">
        <f t="shared" si="1"/>
        <v>0</v>
      </c>
      <c r="G55" s="36">
        <v>0</v>
      </c>
      <c r="H55" s="26"/>
      <c r="I55" s="41"/>
      <c r="J55" s="41"/>
      <c r="K55" s="41"/>
      <c r="L55" s="41"/>
      <c r="M55" s="41"/>
      <c r="N55" s="41"/>
      <c r="O55" s="41"/>
      <c r="P55" s="41"/>
      <c r="Q55" s="41"/>
      <c r="R55" s="41"/>
      <c r="S55" s="41"/>
      <c r="T55" s="41"/>
      <c r="U55" s="75"/>
    </row>
    <row r="56" s="2" customFormat="1" ht="21" customHeight="1" spans="1:21">
      <c r="A56" s="38">
        <v>3</v>
      </c>
      <c r="B56" s="39" t="s">
        <v>72</v>
      </c>
      <c r="C56" s="34"/>
      <c r="D56" s="34"/>
      <c r="E56" s="34">
        <v>0</v>
      </c>
      <c r="F56" s="30">
        <f t="shared" si="1"/>
        <v>0</v>
      </c>
      <c r="G56" s="36">
        <v>0</v>
      </c>
      <c r="H56" s="26"/>
      <c r="I56" s="41"/>
      <c r="J56" s="41"/>
      <c r="K56" s="41"/>
      <c r="L56" s="41"/>
      <c r="M56" s="41"/>
      <c r="N56" s="41"/>
      <c r="O56" s="41"/>
      <c r="P56" s="41"/>
      <c r="Q56" s="41"/>
      <c r="R56" s="41"/>
      <c r="S56" s="41"/>
      <c r="T56" s="41"/>
      <c r="U56" s="75"/>
    </row>
    <row r="57" s="2" customFormat="1" ht="21" customHeight="1" spans="1:21">
      <c r="A57" s="38">
        <v>4</v>
      </c>
      <c r="B57" s="39" t="s">
        <v>73</v>
      </c>
      <c r="C57" s="34"/>
      <c r="D57" s="34"/>
      <c r="E57" s="34">
        <v>0</v>
      </c>
      <c r="F57" s="30">
        <f t="shared" si="1"/>
        <v>0</v>
      </c>
      <c r="G57" s="36">
        <v>0</v>
      </c>
      <c r="H57" s="26"/>
      <c r="I57" s="41"/>
      <c r="J57" s="41"/>
      <c r="K57" s="41"/>
      <c r="L57" s="41"/>
      <c r="M57" s="41"/>
      <c r="N57" s="41"/>
      <c r="O57" s="41"/>
      <c r="P57" s="41"/>
      <c r="Q57" s="41"/>
      <c r="R57" s="41"/>
      <c r="S57" s="41"/>
      <c r="T57" s="41"/>
      <c r="U57" s="75"/>
    </row>
    <row r="58" s="2" customFormat="1" ht="21" customHeight="1" spans="1:21">
      <c r="A58" s="38">
        <v>5</v>
      </c>
      <c r="B58" s="39" t="s">
        <v>74</v>
      </c>
      <c r="C58" s="34"/>
      <c r="D58" s="34"/>
      <c r="E58" s="34">
        <v>0</v>
      </c>
      <c r="F58" s="30">
        <f t="shared" si="1"/>
        <v>0</v>
      </c>
      <c r="G58" s="36">
        <v>0</v>
      </c>
      <c r="H58" s="26"/>
      <c r="I58" s="41"/>
      <c r="J58" s="41"/>
      <c r="K58" s="41"/>
      <c r="L58" s="41"/>
      <c r="M58" s="41"/>
      <c r="N58" s="41"/>
      <c r="O58" s="41"/>
      <c r="P58" s="41"/>
      <c r="Q58" s="41"/>
      <c r="R58" s="41"/>
      <c r="S58" s="41"/>
      <c r="T58" s="41"/>
      <c r="U58" s="75"/>
    </row>
    <row r="59" s="2" customFormat="1" ht="30.75" customHeight="1" spans="1:21">
      <c r="A59" s="38">
        <v>6</v>
      </c>
      <c r="B59" s="39" t="s">
        <v>66</v>
      </c>
      <c r="C59" s="34">
        <v>15239.15</v>
      </c>
      <c r="D59" s="34">
        <v>15239.15</v>
      </c>
      <c r="E59" s="34">
        <v>7460.04</v>
      </c>
      <c r="F59" s="30">
        <f t="shared" si="1"/>
        <v>4769.47</v>
      </c>
      <c r="G59" s="36">
        <f>SUM(H59:T59)</f>
        <v>4769.47</v>
      </c>
      <c r="H59" s="26"/>
      <c r="I59" s="41"/>
      <c r="J59" s="41">
        <v>1461.65</v>
      </c>
      <c r="K59" s="41"/>
      <c r="L59" s="41">
        <v>718.8</v>
      </c>
      <c r="M59" s="41">
        <v>249.2</v>
      </c>
      <c r="N59" s="41"/>
      <c r="O59" s="41"/>
      <c r="P59" s="41">
        <v>2047.82</v>
      </c>
      <c r="Q59" s="41">
        <v>165.2</v>
      </c>
      <c r="R59" s="41">
        <v>15.78</v>
      </c>
      <c r="S59" s="41">
        <v>88.2</v>
      </c>
      <c r="T59" s="41">
        <v>22.82</v>
      </c>
      <c r="U59" s="75"/>
    </row>
    <row r="60" s="3" customFormat="1" ht="21" customHeight="1" spans="1:21">
      <c r="A60" s="38" t="s">
        <v>80</v>
      </c>
      <c r="B60" s="38" t="s">
        <v>81</v>
      </c>
      <c r="C60" s="50">
        <f>C7+C30+C44+C53</f>
        <v>149256.676</v>
      </c>
      <c r="D60" s="50">
        <f>D7+D30+D44+D53</f>
        <v>149256.676</v>
      </c>
      <c r="E60" s="29">
        <v>171538.75</v>
      </c>
      <c r="F60" s="35">
        <f t="shared" si="1"/>
        <v>135477.3</v>
      </c>
      <c r="G60" s="35">
        <f t="shared" ref="G60:T60" si="4">G7+G30+G44+G53</f>
        <v>135477.3</v>
      </c>
      <c r="H60" s="31">
        <f t="shared" si="4"/>
        <v>6080.556</v>
      </c>
      <c r="I60" s="31">
        <f t="shared" si="4"/>
        <v>14595.43</v>
      </c>
      <c r="J60" s="31">
        <f t="shared" si="4"/>
        <v>14073.37</v>
      </c>
      <c r="K60" s="31">
        <f t="shared" si="4"/>
        <v>16117.63</v>
      </c>
      <c r="L60" s="31">
        <f t="shared" si="4"/>
        <v>22538.434</v>
      </c>
      <c r="M60" s="31">
        <f t="shared" si="4"/>
        <v>6237.94</v>
      </c>
      <c r="N60" s="31">
        <f t="shared" si="4"/>
        <v>13198.64</v>
      </c>
      <c r="O60" s="31">
        <f t="shared" si="4"/>
        <v>14444.42</v>
      </c>
      <c r="P60" s="31">
        <f t="shared" si="4"/>
        <v>16597.38</v>
      </c>
      <c r="Q60" s="31">
        <f t="shared" si="4"/>
        <v>6675.46</v>
      </c>
      <c r="R60" s="31">
        <f t="shared" si="4"/>
        <v>3177.46</v>
      </c>
      <c r="S60" s="31">
        <f t="shared" si="4"/>
        <v>205.34</v>
      </c>
      <c r="T60" s="31">
        <f t="shared" si="4"/>
        <v>1535.24</v>
      </c>
      <c r="U60" s="31"/>
    </row>
    <row r="61" s="3" customFormat="1" ht="21" customHeight="1" spans="1:21">
      <c r="A61" s="51"/>
      <c r="B61" s="51"/>
      <c r="C61" s="52"/>
      <c r="D61" s="52"/>
      <c r="E61" s="53"/>
      <c r="F61" s="54"/>
      <c r="G61" s="54"/>
      <c r="H61" s="55"/>
      <c r="I61" s="55"/>
      <c r="J61" s="55"/>
      <c r="K61" s="55"/>
      <c r="L61" s="55"/>
      <c r="M61" s="67"/>
      <c r="N61" s="67"/>
      <c r="O61" s="55"/>
      <c r="P61" s="55"/>
      <c r="Q61" s="55"/>
      <c r="R61" s="55"/>
      <c r="S61" s="55"/>
      <c r="T61" s="55"/>
      <c r="U61" s="55"/>
    </row>
    <row r="62" s="3" customFormat="1" ht="21" customHeight="1" spans="1:21">
      <c r="A62" s="51"/>
      <c r="B62" s="51"/>
      <c r="C62" s="52"/>
      <c r="D62" s="52"/>
      <c r="E62" s="53"/>
      <c r="F62" s="54"/>
      <c r="G62" s="54"/>
      <c r="H62" s="55"/>
      <c r="I62" s="55"/>
      <c r="J62" s="55"/>
      <c r="K62" s="55"/>
      <c r="L62" s="55"/>
      <c r="M62" s="67"/>
      <c r="N62" s="67"/>
      <c r="O62" s="55"/>
      <c r="P62" s="55"/>
      <c r="Q62" s="55"/>
      <c r="R62" s="55"/>
      <c r="S62" s="55"/>
      <c r="T62" s="55"/>
      <c r="U62" s="55"/>
    </row>
    <row r="63" ht="48" customHeight="1" spans="1:21">
      <c r="A63" s="56">
        <v>1</v>
      </c>
      <c r="B63" s="56" t="s">
        <v>82</v>
      </c>
      <c r="C63" s="57"/>
      <c r="D63" s="58"/>
      <c r="E63" s="52"/>
      <c r="F63" s="59">
        <f t="shared" si="1"/>
        <v>0</v>
      </c>
      <c r="G63" s="60"/>
      <c r="H63" s="41"/>
      <c r="I63" s="41"/>
      <c r="J63" s="41"/>
      <c r="K63" s="41"/>
      <c r="L63" s="41"/>
      <c r="M63" s="41"/>
      <c r="N63" s="41"/>
      <c r="O63" s="41"/>
      <c r="P63" s="41"/>
      <c r="Q63" s="41"/>
      <c r="R63" s="41"/>
      <c r="S63" s="41"/>
      <c r="T63" s="41"/>
      <c r="U63" s="80"/>
    </row>
    <row r="64" ht="49.5" customHeight="1" spans="1:21">
      <c r="A64" s="56">
        <v>2</v>
      </c>
      <c r="B64" s="56" t="s">
        <v>83</v>
      </c>
      <c r="C64" s="57"/>
      <c r="D64" s="58"/>
      <c r="E64" s="61"/>
      <c r="F64" s="59">
        <f t="shared" si="1"/>
        <v>0</v>
      </c>
      <c r="G64" s="60"/>
      <c r="H64" s="26" t="s">
        <v>8</v>
      </c>
      <c r="I64" s="63" t="s">
        <v>9</v>
      </c>
      <c r="J64" s="63" t="s">
        <v>10</v>
      </c>
      <c r="K64" s="63" t="s">
        <v>11</v>
      </c>
      <c r="L64" s="63" t="s">
        <v>12</v>
      </c>
      <c r="M64" s="63" t="s">
        <v>13</v>
      </c>
      <c r="N64" s="63" t="s">
        <v>14</v>
      </c>
      <c r="O64" s="63" t="s">
        <v>15</v>
      </c>
      <c r="P64" s="63" t="s">
        <v>16</v>
      </c>
      <c r="Q64" s="63" t="s">
        <v>17</v>
      </c>
      <c r="R64" s="63" t="s">
        <v>18</v>
      </c>
      <c r="S64" s="63" t="s">
        <v>19</v>
      </c>
      <c r="T64" s="63" t="s">
        <v>20</v>
      </c>
      <c r="U64" s="80"/>
    </row>
    <row r="65" ht="26.25" customHeight="1" spans="2:5">
      <c r="B65" s="4"/>
      <c r="E65" s="81"/>
    </row>
    <row r="66" s="4" customFormat="1" spans="1:21">
      <c r="A66" s="4" t="s">
        <v>84</v>
      </c>
      <c r="E66" s="81"/>
      <c r="F66" s="82"/>
      <c r="G66" s="82"/>
      <c r="H66" s="83"/>
      <c r="I66" s="83"/>
      <c r="J66" s="83"/>
      <c r="K66" s="83"/>
      <c r="L66" s="83"/>
      <c r="M66" s="83"/>
      <c r="N66" s="83"/>
      <c r="O66" s="83"/>
      <c r="P66" s="83"/>
      <c r="Q66" s="83"/>
      <c r="R66" s="83"/>
      <c r="S66" s="83"/>
      <c r="T66" s="83"/>
      <c r="U66" s="82"/>
    </row>
    <row r="67" s="5" customFormat="1" ht="15.75" customHeight="1" spans="1:21">
      <c r="A67" s="5" t="s">
        <v>85</v>
      </c>
      <c r="E67" s="81"/>
      <c r="F67" s="84"/>
      <c r="G67" s="84"/>
      <c r="H67" s="85"/>
      <c r="I67" s="85"/>
      <c r="J67" s="85"/>
      <c r="K67" s="85"/>
      <c r="L67" s="85"/>
      <c r="M67" s="85"/>
      <c r="N67" s="85"/>
      <c r="O67" s="85"/>
      <c r="P67" s="85"/>
      <c r="Q67" s="85"/>
      <c r="R67" s="85"/>
      <c r="S67" s="85"/>
      <c r="T67" s="85"/>
      <c r="U67" s="84"/>
    </row>
    <row r="68" s="5" customFormat="1" ht="19.5" customHeight="1" spans="1:21">
      <c r="A68" s="5" t="s">
        <v>86</v>
      </c>
      <c r="E68" s="86"/>
      <c r="F68" s="84"/>
      <c r="G68" s="84"/>
      <c r="H68" s="87"/>
      <c r="I68" s="85"/>
      <c r="J68" s="85"/>
      <c r="K68" s="85"/>
      <c r="L68" s="85"/>
      <c r="M68" s="85"/>
      <c r="N68" s="85"/>
      <c r="O68" s="142" t="s">
        <v>114</v>
      </c>
      <c r="P68" s="85"/>
      <c r="Q68" s="85"/>
      <c r="R68" s="85"/>
      <c r="S68" s="85"/>
      <c r="T68" s="85"/>
      <c r="U68" s="84"/>
    </row>
    <row r="69" s="5" customFormat="1" ht="19.5" customHeight="1" spans="1:21">
      <c r="A69" s="5" t="s">
        <v>87</v>
      </c>
      <c r="E69" s="61"/>
      <c r="F69" s="84"/>
      <c r="G69" s="84"/>
      <c r="H69" s="87"/>
      <c r="I69" s="85"/>
      <c r="J69" s="85"/>
      <c r="K69" s="85"/>
      <c r="L69" s="85"/>
      <c r="M69" s="85"/>
      <c r="N69" s="85"/>
      <c r="O69" s="85"/>
      <c r="P69" s="85"/>
      <c r="Q69" s="85"/>
      <c r="R69" s="85"/>
      <c r="S69" s="85"/>
      <c r="T69" s="85"/>
      <c r="U69" s="84"/>
    </row>
    <row r="70" s="5" customFormat="1" ht="19.5" customHeight="1" spans="1:21">
      <c r="A70" s="5" t="s">
        <v>88</v>
      </c>
      <c r="E70" s="85"/>
      <c r="F70" s="84"/>
      <c r="G70" s="84"/>
      <c r="H70" s="87"/>
      <c r="I70" s="85"/>
      <c r="J70" s="85"/>
      <c r="K70" s="85"/>
      <c r="L70" s="85"/>
      <c r="M70" s="85"/>
      <c r="N70" s="85"/>
      <c r="O70" s="85"/>
      <c r="P70" s="85"/>
      <c r="Q70" s="85"/>
      <c r="R70" s="85"/>
      <c r="S70" s="85"/>
      <c r="T70" s="85"/>
      <c r="U70" s="84"/>
    </row>
    <row r="71" s="5" customFormat="1" ht="21" customHeight="1" spans="1:21">
      <c r="A71" s="88" t="s">
        <v>89</v>
      </c>
      <c r="B71" s="88"/>
      <c r="C71" s="88"/>
      <c r="D71" s="88"/>
      <c r="E71" s="88"/>
      <c r="F71" s="88"/>
      <c r="G71" s="88"/>
      <c r="H71" s="88"/>
      <c r="I71" s="88"/>
      <c r="J71" s="88"/>
      <c r="K71" s="88"/>
      <c r="L71" s="88"/>
      <c r="M71" s="88"/>
      <c r="N71" s="88"/>
      <c r="O71" s="88"/>
      <c r="P71" s="88"/>
      <c r="Q71" s="88"/>
      <c r="R71" s="88"/>
      <c r="S71" s="88"/>
      <c r="T71" s="88"/>
      <c r="U71" s="88"/>
    </row>
  </sheetData>
  <mergeCells count="12">
    <mergeCell ref="A1:B1"/>
    <mergeCell ref="A2:U2"/>
    <mergeCell ref="A3:D3"/>
    <mergeCell ref="R3:U3"/>
    <mergeCell ref="C4:D4"/>
    <mergeCell ref="E4:T4"/>
    <mergeCell ref="H5:T5"/>
    <mergeCell ref="A71:U71"/>
    <mergeCell ref="A4:A5"/>
    <mergeCell ref="A8:A9"/>
    <mergeCell ref="B4:B5"/>
    <mergeCell ref="U4:U6"/>
  </mergeCells>
  <pageMargins left="0.16" right="0.2" top="0.748031496062992" bottom="0.748031496062992" header="0.31496062992126" footer="0.31496062992126"/>
  <pageSetup paperSize="8"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45" sqref="E45"/>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涉农资金总规模分配表</vt:lpstr>
      <vt:lpstr>整合用于精准扶贫资金扶贫表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2018-06-13T19:24:00Z</dcterms:created>
  <cp:lastPrinted>2019-11-28T02:40:00Z</cp:lastPrinted>
  <dcterms:modified xsi:type="dcterms:W3CDTF">2019-11-29T05:45:45Z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